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isleben\Documents\Zaloha1\G\VOP\VOP 2020\VZ65420129 Oprava ÚO v žst. Kařízek, Holoubkov a Rokycany\VZ65420129 Podklady SEE\"/>
    </mc:Choice>
  </mc:AlternateContent>
  <bookViews>
    <workbookView xWindow="0" yWindow="0" windowWidth="20490" windowHeight="7620"/>
  </bookViews>
  <sheets>
    <sheet name="Rekapitulace stavby" sheetId="1" r:id="rId1"/>
    <sheet name="S1 - Technologická část" sheetId="2" r:id="rId2"/>
  </sheets>
  <definedNames>
    <definedName name="_xlnm._FilterDatabase" localSheetId="1" hidden="1">'S1 - Technologická část'!$C$117:$L$134</definedName>
    <definedName name="_xlnm.Print_Titles" localSheetId="0">'Rekapitulace stavby'!$92:$92</definedName>
    <definedName name="_xlnm.Print_Titles" localSheetId="1">'S1 - Technologická část'!$117:$117</definedName>
    <definedName name="_xlnm.Print_Area" localSheetId="0">'Rekapitulace stavby'!$D$4:$AO$76,'Rekapitulace stavby'!$C$82:$AQ$96</definedName>
    <definedName name="_xlnm.Print_Area" localSheetId="1">'S1 - Technologická část'!$C$4:$K$76,'S1 - Technologická část'!$C$82:$K$99,'S1 - Technologická část'!$C$105:$L$134</definedName>
  </definedNames>
  <calcPr calcId="162913"/>
</workbook>
</file>

<file path=xl/calcChain.xml><?xml version="1.0" encoding="utf-8"?>
<calcChain xmlns="http://schemas.openxmlformats.org/spreadsheetml/2006/main">
  <c r="K39" i="2" l="1"/>
  <c r="K38" i="2"/>
  <c r="BA95" i="1"/>
  <c r="K37" i="2"/>
  <c r="AZ95" i="1" s="1"/>
  <c r="BI132" i="2"/>
  <c r="BH132" i="2"/>
  <c r="BG132" i="2"/>
  <c r="BF132" i="2"/>
  <c r="X132" i="2"/>
  <c r="V132" i="2"/>
  <c r="T132" i="2"/>
  <c r="P132" i="2"/>
  <c r="BI129" i="2"/>
  <c r="BH129" i="2"/>
  <c r="BG129" i="2"/>
  <c r="BF129" i="2"/>
  <c r="X129" i="2"/>
  <c r="V129" i="2"/>
  <c r="T129" i="2"/>
  <c r="P129" i="2"/>
  <c r="BI126" i="2"/>
  <c r="BH126" i="2"/>
  <c r="BG126" i="2"/>
  <c r="BF126" i="2"/>
  <c r="X126" i="2"/>
  <c r="V126" i="2"/>
  <c r="T126" i="2"/>
  <c r="P126" i="2"/>
  <c r="BI124" i="2"/>
  <c r="BH124" i="2"/>
  <c r="BG124" i="2"/>
  <c r="BF124" i="2"/>
  <c r="X124" i="2"/>
  <c r="V124" i="2"/>
  <c r="T124" i="2"/>
  <c r="P124" i="2"/>
  <c r="BI122" i="2"/>
  <c r="BH122" i="2"/>
  <c r="BG122" i="2"/>
  <c r="BF122" i="2"/>
  <c r="X122" i="2"/>
  <c r="V122" i="2"/>
  <c r="T122" i="2"/>
  <c r="P122" i="2"/>
  <c r="BI119" i="2"/>
  <c r="BH119" i="2"/>
  <c r="BG119" i="2"/>
  <c r="BF119" i="2"/>
  <c r="X119" i="2"/>
  <c r="V119" i="2"/>
  <c r="T119" i="2"/>
  <c r="P119" i="2"/>
  <c r="F112" i="2"/>
  <c r="E110" i="2"/>
  <c r="F89" i="2"/>
  <c r="E87" i="2"/>
  <c r="J24" i="2"/>
  <c r="E24" i="2"/>
  <c r="J115" i="2"/>
  <c r="J23" i="2"/>
  <c r="J21" i="2"/>
  <c r="E21" i="2"/>
  <c r="J114" i="2"/>
  <c r="J20" i="2"/>
  <c r="J18" i="2"/>
  <c r="E18" i="2"/>
  <c r="F115" i="2"/>
  <c r="J17" i="2"/>
  <c r="J15" i="2"/>
  <c r="E15" i="2"/>
  <c r="F114" i="2"/>
  <c r="J14" i="2"/>
  <c r="J12" i="2"/>
  <c r="J112" i="2" s="1"/>
  <c r="E7" i="2"/>
  <c r="E108" i="2" s="1"/>
  <c r="L90" i="1"/>
  <c r="AM90" i="1"/>
  <c r="AM89" i="1"/>
  <c r="L89" i="1"/>
  <c r="AM87" i="1"/>
  <c r="L87" i="1"/>
  <c r="L85" i="1"/>
  <c r="L84" i="1"/>
  <c r="R132" i="2"/>
  <c r="R129" i="2"/>
  <c r="Q129" i="2"/>
  <c r="R126" i="2"/>
  <c r="Q126" i="2"/>
  <c r="R124" i="2"/>
  <c r="Q124" i="2"/>
  <c r="R122" i="2"/>
  <c r="Q122" i="2"/>
  <c r="R119" i="2"/>
  <c r="Q119" i="2"/>
  <c r="Q132" i="2"/>
  <c r="AU94" i="1"/>
  <c r="BK132" i="2"/>
  <c r="BK129" i="2"/>
  <c r="BK126" i="2"/>
  <c r="BK119" i="2"/>
  <c r="BK122" i="2"/>
  <c r="BK124" i="2"/>
  <c r="BK121" i="2" l="1"/>
  <c r="K121" i="2"/>
  <c r="K97" i="2"/>
  <c r="T121" i="2"/>
  <c r="T118" i="2" s="1"/>
  <c r="AW95" i="1" s="1"/>
  <c r="AW94" i="1" s="1"/>
  <c r="V121" i="2"/>
  <c r="V118" i="2"/>
  <c r="X121" i="2"/>
  <c r="Q121" i="2"/>
  <c r="I97" i="2"/>
  <c r="R121" i="2"/>
  <c r="J97" i="2"/>
  <c r="BK128" i="2"/>
  <c r="K128" i="2"/>
  <c r="K98" i="2" s="1"/>
  <c r="T128" i="2"/>
  <c r="V128" i="2"/>
  <c r="X128" i="2"/>
  <c r="X118" i="2" s="1"/>
  <c r="Q128" i="2"/>
  <c r="I98" i="2"/>
  <c r="R128" i="2"/>
  <c r="J98" i="2"/>
  <c r="E85" i="2"/>
  <c r="J89" i="2"/>
  <c r="F91" i="2"/>
  <c r="J91" i="2"/>
  <c r="F92" i="2"/>
  <c r="J92" i="2"/>
  <c r="Q118" i="2"/>
  <c r="I96" i="2"/>
  <c r="K30" i="2" s="1"/>
  <c r="AS95" i="1" s="1"/>
  <c r="AS94" i="1" s="1"/>
  <c r="R118" i="2"/>
  <c r="J96" i="2"/>
  <c r="K31" i="2" s="1"/>
  <c r="AT95" i="1" s="1"/>
  <c r="AT94" i="1" s="1"/>
  <c r="BK118" i="2"/>
  <c r="K118" i="2"/>
  <c r="K96" i="2" s="1"/>
  <c r="F36" i="2"/>
  <c r="BC95" i="1"/>
  <c r="BC94" i="1"/>
  <c r="W30" i="1" s="1"/>
  <c r="F37" i="2"/>
  <c r="BD95" i="1"/>
  <c r="BD94" i="1"/>
  <c r="W31" i="1" s="1"/>
  <c r="F39" i="2"/>
  <c r="BF95" i="1"/>
  <c r="BF94" i="1"/>
  <c r="W33" i="1" s="1"/>
  <c r="K129" i="2"/>
  <c r="BE129" i="2"/>
  <c r="K36" i="2"/>
  <c r="AY95" i="1" s="1"/>
  <c r="F38" i="2"/>
  <c r="BE95" i="1"/>
  <c r="BE94" i="1"/>
  <c r="W32" i="1" s="1"/>
  <c r="K119" i="2"/>
  <c r="BE119" i="2"/>
  <c r="K126" i="2"/>
  <c r="BE126" i="2" s="1"/>
  <c r="K132" i="2"/>
  <c r="BE132" i="2"/>
  <c r="K124" i="2"/>
  <c r="BE124" i="2" s="1"/>
  <c r="K122" i="2"/>
  <c r="BE122" i="2"/>
  <c r="AY94" i="1" l="1"/>
  <c r="AK30" i="1"/>
  <c r="AZ94" i="1"/>
  <c r="K32" i="2"/>
  <c r="AG95" i="1" s="1"/>
  <c r="AG94" i="1" s="1"/>
  <c r="AK26" i="1" s="1"/>
  <c r="F35" i="2"/>
  <c r="BB95" i="1" s="1"/>
  <c r="BB94" i="1" s="1"/>
  <c r="W29" i="1" s="1"/>
  <c r="BA94" i="1"/>
  <c r="K35" i="2"/>
  <c r="AX95" i="1" s="1"/>
  <c r="AV95" i="1" s="1"/>
  <c r="K41" i="2" l="1"/>
  <c r="AN95" i="1"/>
  <c r="AX94" i="1"/>
  <c r="AK29" i="1"/>
  <c r="AK35" i="1" s="1"/>
  <c r="AV94" i="1" l="1"/>
  <c r="AN94" i="1"/>
</calcChain>
</file>

<file path=xl/sharedStrings.xml><?xml version="1.0" encoding="utf-8"?>
<sst xmlns="http://schemas.openxmlformats.org/spreadsheetml/2006/main" count="387" uniqueCount="159">
  <si>
    <t>Export Komplet</t>
  </si>
  <si>
    <t/>
  </si>
  <si>
    <t>2.0</t>
  </si>
  <si>
    <t>False</t>
  </si>
  <si>
    <t>True</t>
  </si>
  <si>
    <t>{fde5f1b1-11f2-4d8d-aa44-46190d83b268}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</si>
  <si>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</si>
  <si>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</si>
  <si>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</si>
  <si>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</si>
  <si>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</si>
  <si>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</si>
  <si>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</si>
  <si>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</si>
  <si>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</si>
  <si>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</si>
  <si>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</si>
  <si>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</si>
  <si>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</si>
  <si>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</si>
  <si>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Rokycany - Kařízek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</si>
  <si>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</si>
  <si>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</si>
  <si>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</si>
  <si>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</si>
  <si>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</si>
  <si>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</si>
  <si>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</si>
  <si>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</si>
  <si>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</si>
  <si>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</si>
  <si>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</si>
  <si>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</si>
  <si>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</si>
  <si>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</si>
  <si>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</si>
  <si>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</si>
  <si>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</si>
  <si>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</si>
  <si>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</si>
  <si>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</si>
  <si>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</si>
  <si>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</si>
  <si>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</si>
  <si>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</si>
  <si>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</si>
  <si>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</si>
  <si>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</si>
  <si>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</si>
  <si>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</si>
  <si>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</si>
  <si>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</si>
  <si>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</si>
  <si>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</si>
  <si>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</si>
  <si>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</si>
  <si>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</si>
  <si>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</si>
  <si>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</si>
  <si>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</si>
  <si>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</si>
  <si>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</si>
  <si>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</si>
  <si>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</si>
  <si>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</si>
  <si>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</si>
  <si>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</si>
  <si>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</si>
  <si>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</si>
  <si>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</si>
  <si>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</si>
  <si>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</si>
  <si>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</si>
  <si>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</si>
  <si>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</si>
  <si>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</si>
  <si>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</si>
  <si>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</si>
  <si>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S1</t>
  </si>
  <si>
    <t>Technologická část</t>
  </si>
  <si>
    <t>STA</t>
  </si>
  <si>
    <t>1</t>
  </si>
  <si>
    <t>{d87b7c52-328e-4f61-8bba-93eb1309fa94}</t>
  </si>
  <si>
    <t>2</t>
  </si>
  <si>
    <t>KRYCÍ LIST SOUPISU PRACÍ</t>
  </si>
  <si>
    <t>Objekt:</t>
  </si>
  <si>
    <t>S1 - Technologická část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</si>
  <si>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</si>
  <si>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</si>
  <si>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</si>
  <si>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</si>
  <si>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</si>
  <si>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</si>
  <si>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</si>
  <si>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</si>
  <si>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</si>
  <si>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OST - Ostatní</t>
  </si>
  <si>
    <t>VRN - Vedlejší rozpočtové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</si>
  <si>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</si>
  <si>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</si>
  <si>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</si>
  <si>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</si>
  <si>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</si>
  <si>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</si>
  <si>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</si>
  <si>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</si>
  <si>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</si>
  <si>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</si>
  <si>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</si>
  <si>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</si>
  <si>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</si>
  <si>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</si>
  <si>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</si>
  <si>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</si>
  <si>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</si>
  <si>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</si>
  <si>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7497301180</t>
  </si>
  <si>
    <t>Vodiče trakčního vedení Odpojovač nebo odpínač na stož. TV</t>
  </si>
  <si>
    <t>kus</t>
  </si>
  <si>
    <t>Sborník UOŽI 01 2019</t>
  </si>
  <si>
    <t>8</t>
  </si>
  <si>
    <t>ROZPOCET</t>
  </si>
  <si>
    <t>4</t>
  </si>
  <si>
    <t>948842163</t>
  </si>
  <si>
    <t>PP</t>
  </si>
  <si>
    <t>OST</t>
  </si>
  <si>
    <t>Ostatní</t>
  </si>
  <si>
    <t>K</t>
  </si>
  <si>
    <t>7497350990</t>
  </si>
  <si>
    <t>Montáž odpojovače nebo odpínače, příp. s uzemňovacím nožem na stožár trakčního vedení</t>
  </si>
  <si>
    <t>512</t>
  </si>
  <si>
    <t>-88510236</t>
  </si>
  <si>
    <t>3</t>
  </si>
  <si>
    <t>7497655010</t>
  </si>
  <si>
    <t>Tažné hnací vozidlo k pracovním soupravám pro montáž a demontáž</t>
  </si>
  <si>
    <t>hod</t>
  </si>
  <si>
    <t>1156638978</t>
  </si>
  <si>
    <t>Tažné hnací vozidlo k pracovním soupravám pro montáž a demontáž - obsahuje i veškeré výkony tažného hnacího vozidla pro posun montážní techniky v kolejišti</t>
  </si>
  <si>
    <t>7498256045</t>
  </si>
  <si>
    <t>Zkoušky a prohlídky elektrických přístrojů - ostatní zkoušky vn odpínače - uzemňovače do 35 kV seřízení a uvedení do provozu</t>
  </si>
  <si>
    <t>1974669521</t>
  </si>
  <si>
    <t>Zkoušky a prohlídky elektrických přístrojů - ostatní zkoušky vn odpínače - uzemňovače do 35 kV seřízení a uvedení do provozu - včetně vystavení protokolu</t>
  </si>
  <si>
    <t>VRN</t>
  </si>
  <si>
    <t>Vedlejší rozpočtové náklady</t>
  </si>
  <si>
    <t>5</t>
  </si>
  <si>
    <t>023121011</t>
  </si>
  <si>
    <t>Projektové práce Projektová dokumentace - přípravné práce Zjednodušený projekt opravy zabezpečovacích, sdělovacích, elektrických zařízení</t>
  </si>
  <si>
    <t>%</t>
  </si>
  <si>
    <t>621486551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</si>
  <si>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</si>
  <si>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P</t>
  </si>
  <si>
    <t>Poznámka k položce:_x000D_
Základna pro výpočet - dotyčné práce</t>
  </si>
  <si>
    <t>6</t>
  </si>
  <si>
    <t>024101401</t>
  </si>
  <si>
    <t>Inženýrská činnost koordinační a kompletační činnost</t>
  </si>
  <si>
    <t>2086186664</t>
  </si>
  <si>
    <t>Poznámka k položce:_x000D_
Základna pro výpočet - ZRN</t>
  </si>
  <si>
    <t>Oprava ÚO v žst. Kařízek, Holoubkov a Rokycany</t>
  </si>
  <si>
    <t>VZ65420129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</si>
</sst>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1" fillId="0" borderId="14" xfId="0" applyNumberFormat="1" applyFont="1" applyBorder="1" applyAlignment="1">
      <alignment horizontal="right" vertical="center"/>
    </xf>
    <xf numFmtId="4" fontId="11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 applyProtection="1">
      <alignment horizontal="right" vertical="center"/>
      <protection locked="0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4" fontId="20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 applyProtection="1">
      <alignment horizontal="center" vertical="center" wrapText="1"/>
      <protection locked="0"/>
    </xf>
    <xf numFmtId="0" fontId="18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4" fontId="28" fillId="0" borderId="12" xfId="0" applyNumberFormat="1" applyFont="1" applyBorder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4" fontId="7" fillId="0" borderId="0" xfId="0" applyNumberFormat="1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167" fontId="18" fillId="3" borderId="22" xfId="0" applyNumberFormat="1" applyFont="1" applyFill="1" applyBorder="1" applyAlignment="1" applyProtection="1">
      <alignment vertical="center"/>
      <protection locked="0"/>
    </xf>
    <xf numFmtId="0" fontId="34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W11" sqref="W1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4</v>
      </c>
      <c r="BV1" s="12" t="s">
        <v>5</v>
      </c>
    </row>
    <row r="2" spans="1:74" s="1" customFormat="1" ht="36.950000000000003" customHeight="1">
      <c r="AR2" s="206" t="s">
        <v>6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F2" s="193"/>
      <c r="BG2" s="193"/>
      <c r="BS2" s="13" t="s">
        <v>7</v>
      </c>
      <c r="BT2" s="13" t="s">
        <v>8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pans="1:74" s="1" customFormat="1" ht="24.95" customHeight="1">
      <c r="B4" s="16"/>
      <c r="D4" s="17" t="s">
        <v>10</v>
      </c>
      <c r="AR4" s="16"/>
      <c r="AS4" s="18" t="s">
        <v>11</v>
      </c>
      <c r="BG4" s="19" t="s">
        <v>12</v>
      </c>
      <c r="BS4" s="13" t="s">
        <v>13</v>
      </c>
    </row>
    <row r="5" spans="1:74" s="1" customFormat="1" ht="12" customHeight="1">
      <c r="B5" s="16"/>
      <c r="D5" s="20" t="s">
        <v>14</v>
      </c>
      <c r="K5" s="192" t="s">
        <v>158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R5" s="16"/>
      <c r="BG5" s="189" t="s">
        <v>15</v>
      </c>
      <c r="BS5" s="13" t="s">
        <v>7</v>
      </c>
    </row>
    <row r="6" spans="1:74" s="1" customFormat="1" ht="36.950000000000003" customHeight="1">
      <c r="B6" s="16"/>
      <c r="D6" s="22" t="s">
        <v>16</v>
      </c>
      <c r="K6" s="194" t="s">
        <v>157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R6" s="16"/>
      <c r="BG6" s="190"/>
      <c r="BS6" s="13" t="s">
        <v>7</v>
      </c>
    </row>
    <row r="7" spans="1:74" s="1" customFormat="1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G7" s="190"/>
      <c r="BS7" s="13" t="s">
        <v>7</v>
      </c>
    </row>
    <row r="8" spans="1:74" s="1" customFormat="1" ht="12" customHeight="1">
      <c r="B8" s="16"/>
      <c r="D8" s="23" t="s">
        <v>19</v>
      </c>
      <c r="K8" s="21" t="s">
        <v>20</v>
      </c>
      <c r="AK8" s="23" t="s">
        <v>21</v>
      </c>
      <c r="AN8" s="185">
        <v>43866</v>
      </c>
      <c r="AR8" s="16"/>
      <c r="BG8" s="190"/>
      <c r="BS8" s="13" t="s">
        <v>7</v>
      </c>
    </row>
    <row r="9" spans="1:74" s="1" customFormat="1" ht="14.45" customHeight="1">
      <c r="B9" s="16"/>
      <c r="AR9" s="16"/>
      <c r="BG9" s="190"/>
      <c r="BS9" s="13" t="s">
        <v>7</v>
      </c>
    </row>
    <row r="10" spans="1:74" s="1" customFormat="1" ht="12" customHeight="1">
      <c r="B10" s="16"/>
      <c r="D10" s="23" t="s">
        <v>22</v>
      </c>
      <c r="AK10" s="23" t="s">
        <v>23</v>
      </c>
      <c r="AN10" s="21" t="s">
        <v>1</v>
      </c>
      <c r="AR10" s="16"/>
      <c r="BG10" s="190"/>
      <c r="BS10" s="13" t="s">
        <v>7</v>
      </c>
    </row>
    <row r="11" spans="1:74" s="1" customFormat="1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G11" s="190"/>
      <c r="BS11" s="13" t="s">
        <v>7</v>
      </c>
    </row>
    <row r="12" spans="1:74" s="1" customFormat="1" ht="6.95" customHeight="1">
      <c r="B12" s="16"/>
      <c r="AR12" s="16"/>
      <c r="BG12" s="190"/>
      <c r="BS12" s="13" t="s">
        <v>7</v>
      </c>
    </row>
    <row r="13" spans="1:74" s="1" customFormat="1" ht="12" customHeight="1">
      <c r="B13" s="16"/>
      <c r="D13" s="23" t="s">
        <v>26</v>
      </c>
      <c r="AK13" s="23" t="s">
        <v>23</v>
      </c>
      <c r="AN13" s="25" t="s">
        <v>27</v>
      </c>
      <c r="AR13" s="16"/>
      <c r="BG13" s="190"/>
      <c r="BS13" s="13" t="s">
        <v>7</v>
      </c>
    </row>
    <row r="14" spans="1:74" ht="12.75">
      <c r="B14" s="16"/>
      <c r="E14" s="195" t="s">
        <v>27</v>
      </c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23" t="s">
        <v>25</v>
      </c>
      <c r="AN14" s="25" t="s">
        <v>27</v>
      </c>
      <c r="AR14" s="16"/>
      <c r="BG14" s="190"/>
      <c r="BS14" s="13" t="s">
        <v>7</v>
      </c>
    </row>
    <row r="15" spans="1:74" s="1" customFormat="1" ht="6.95" customHeight="1">
      <c r="B15" s="16"/>
      <c r="AR15" s="16"/>
      <c r="BG15" s="190"/>
      <c r="BS15" s="13" t="s">
        <v>3</v>
      </c>
    </row>
    <row r="16" spans="1:74" s="1" customFormat="1" ht="12" customHeight="1">
      <c r="B16" s="16"/>
      <c r="D16" s="23" t="s">
        <v>28</v>
      </c>
      <c r="AK16" s="23" t="s">
        <v>23</v>
      </c>
      <c r="AN16" s="21" t="s">
        <v>1</v>
      </c>
      <c r="AR16" s="16"/>
      <c r="BG16" s="190"/>
      <c r="BS16" s="13" t="s">
        <v>3</v>
      </c>
    </row>
    <row r="17" spans="1:71" s="1" customFormat="1" ht="18.399999999999999" customHeight="1">
      <c r="B17" s="16"/>
      <c r="E17" s="21" t="s">
        <v>24</v>
      </c>
      <c r="AK17" s="23" t="s">
        <v>25</v>
      </c>
      <c r="AN17" s="21" t="s">
        <v>1</v>
      </c>
      <c r="AR17" s="16"/>
      <c r="BG17" s="190"/>
      <c r="BS17" s="13" t="s">
        <v>4</v>
      </c>
    </row>
    <row r="18" spans="1:71" s="1" customFormat="1" ht="6.95" customHeight="1">
      <c r="B18" s="16"/>
      <c r="AR18" s="16"/>
      <c r="BG18" s="190"/>
      <c r="BS18" s="13" t="s">
        <v>7</v>
      </c>
    </row>
    <row r="19" spans="1:71" s="1" customFormat="1" ht="12" customHeight="1">
      <c r="B19" s="16"/>
      <c r="D19" s="23" t="s">
        <v>29</v>
      </c>
      <c r="AK19" s="23" t="s">
        <v>23</v>
      </c>
      <c r="AN19" s="21" t="s">
        <v>1</v>
      </c>
      <c r="AR19" s="16"/>
      <c r="BG19" s="190"/>
      <c r="BS19" s="13" t="s">
        <v>7</v>
      </c>
    </row>
    <row r="20" spans="1:71" s="1" customFormat="1" ht="18.399999999999999" customHeight="1">
      <c r="B20" s="16"/>
      <c r="E20" s="21" t="s">
        <v>24</v>
      </c>
      <c r="AK20" s="23" t="s">
        <v>25</v>
      </c>
      <c r="AN20" s="21" t="s">
        <v>1</v>
      </c>
      <c r="AR20" s="16"/>
      <c r="BG20" s="190"/>
      <c r="BS20" s="13" t="s">
        <v>4</v>
      </c>
    </row>
    <row r="21" spans="1:71" s="1" customFormat="1" ht="6.95" customHeight="1">
      <c r="B21" s="16"/>
      <c r="AR21" s="16"/>
      <c r="BG21" s="190"/>
    </row>
    <row r="22" spans="1:71" s="1" customFormat="1" ht="12" customHeight="1">
      <c r="B22" s="16"/>
      <c r="D22" s="23" t="s">
        <v>30</v>
      </c>
      <c r="AR22" s="16"/>
      <c r="BG22" s="190"/>
    </row>
    <row r="23" spans="1:71" s="1" customFormat="1" ht="16.5" customHeight="1">
      <c r="B23" s="16"/>
      <c r="E23" s="197" t="s">
        <v>1</v>
      </c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R23" s="16"/>
      <c r="BG23" s="190"/>
    </row>
    <row r="24" spans="1:71" s="1" customFormat="1" ht="6.95" customHeight="1">
      <c r="B24" s="16"/>
      <c r="AR24" s="16"/>
      <c r="BG24" s="190"/>
    </row>
    <row r="25" spans="1:71" s="1" customFormat="1" ht="6.95" customHeight="1">
      <c r="B25" s="1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6"/>
      <c r="BG25" s="190"/>
    </row>
    <row r="26" spans="1:71" s="2" customFormat="1" ht="25.9" customHeight="1">
      <c r="A26" s="27"/>
      <c r="B26" s="28"/>
      <c r="C26" s="27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98">
        <f>ROUND(AG94,2)</f>
        <v>0</v>
      </c>
      <c r="AL26" s="199"/>
      <c r="AM26" s="199"/>
      <c r="AN26" s="199"/>
      <c r="AO26" s="199"/>
      <c r="AP26" s="27"/>
      <c r="AQ26" s="27"/>
      <c r="AR26" s="28"/>
      <c r="BG26" s="190"/>
    </row>
    <row r="27" spans="1:71" s="2" customFormat="1" ht="6.95" customHeight="1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G27" s="190"/>
    </row>
    <row r="28" spans="1:71" s="2" customFormat="1" ht="12.75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00" t="s">
        <v>32</v>
      </c>
      <c r="M28" s="200"/>
      <c r="N28" s="200"/>
      <c r="O28" s="200"/>
      <c r="P28" s="200"/>
      <c r="Q28" s="27"/>
      <c r="R28" s="27"/>
      <c r="S28" s="27"/>
      <c r="T28" s="27"/>
      <c r="U28" s="27"/>
      <c r="V28" s="27"/>
      <c r="W28" s="200" t="s">
        <v>33</v>
      </c>
      <c r="X28" s="200"/>
      <c r="Y28" s="200"/>
      <c r="Z28" s="200"/>
      <c r="AA28" s="200"/>
      <c r="AB28" s="200"/>
      <c r="AC28" s="200"/>
      <c r="AD28" s="200"/>
      <c r="AE28" s="200"/>
      <c r="AF28" s="27"/>
      <c r="AG28" s="27"/>
      <c r="AH28" s="27"/>
      <c r="AI28" s="27"/>
      <c r="AJ28" s="27"/>
      <c r="AK28" s="200" t="s">
        <v>34</v>
      </c>
      <c r="AL28" s="200"/>
      <c r="AM28" s="200"/>
      <c r="AN28" s="200"/>
      <c r="AO28" s="200"/>
      <c r="AP28" s="27"/>
      <c r="AQ28" s="27"/>
      <c r="AR28" s="28"/>
      <c r="BG28" s="190"/>
    </row>
    <row r="29" spans="1:71" s="3" customFormat="1" ht="14.45" customHeight="1">
      <c r="B29" s="32"/>
      <c r="D29" s="23" t="s">
        <v>35</v>
      </c>
      <c r="F29" s="23" t="s">
        <v>36</v>
      </c>
      <c r="L29" s="188">
        <v>0.21</v>
      </c>
      <c r="M29" s="187"/>
      <c r="N29" s="187"/>
      <c r="O29" s="187"/>
      <c r="P29" s="187"/>
      <c r="W29" s="186">
        <f>ROUND(BB94,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186">
        <f>ROUND(AX94, 2)</f>
        <v>0</v>
      </c>
      <c r="AL29" s="187"/>
      <c r="AM29" s="187"/>
      <c r="AN29" s="187"/>
      <c r="AO29" s="187"/>
      <c r="AR29" s="32"/>
      <c r="BG29" s="191"/>
    </row>
    <row r="30" spans="1:71" s="3" customFormat="1" ht="14.45" customHeight="1">
      <c r="B30" s="32"/>
      <c r="F30" s="23" t="s">
        <v>37</v>
      </c>
      <c r="L30" s="188">
        <v>0.15</v>
      </c>
      <c r="M30" s="187"/>
      <c r="N30" s="187"/>
      <c r="O30" s="187"/>
      <c r="P30" s="187"/>
      <c r="W30" s="186">
        <f>ROUND(BC94,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ROUND(AY94, 2)</f>
        <v>0</v>
      </c>
      <c r="AL30" s="187"/>
      <c r="AM30" s="187"/>
      <c r="AN30" s="187"/>
      <c r="AO30" s="187"/>
      <c r="AR30" s="32"/>
      <c r="BG30" s="191"/>
    </row>
    <row r="31" spans="1:71" s="3" customFormat="1" ht="14.45" hidden="1" customHeight="1">
      <c r="B31" s="32"/>
      <c r="F31" s="23" t="s">
        <v>38</v>
      </c>
      <c r="L31" s="188">
        <v>0.21</v>
      </c>
      <c r="M31" s="187"/>
      <c r="N31" s="187"/>
      <c r="O31" s="187"/>
      <c r="P31" s="187"/>
      <c r="W31" s="186">
        <f>ROUND(BD94,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32"/>
      <c r="BG31" s="191"/>
    </row>
    <row r="32" spans="1:71" s="3" customFormat="1" ht="14.45" hidden="1" customHeight="1">
      <c r="B32" s="32"/>
      <c r="F32" s="23" t="s">
        <v>39</v>
      </c>
      <c r="L32" s="188">
        <v>0.15</v>
      </c>
      <c r="M32" s="187"/>
      <c r="N32" s="187"/>
      <c r="O32" s="187"/>
      <c r="P32" s="187"/>
      <c r="W32" s="186">
        <f>ROUND(BE94,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32"/>
      <c r="BG32" s="191"/>
    </row>
    <row r="33" spans="1:59" s="3" customFormat="1" ht="14.45" hidden="1" customHeight="1">
      <c r="B33" s="32"/>
      <c r="F33" s="23" t="s">
        <v>40</v>
      </c>
      <c r="L33" s="188">
        <v>0</v>
      </c>
      <c r="M33" s="187"/>
      <c r="N33" s="187"/>
      <c r="O33" s="187"/>
      <c r="P33" s="187"/>
      <c r="W33" s="186">
        <f>ROUND(BF94,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6">
        <v>0</v>
      </c>
      <c r="AL33" s="187"/>
      <c r="AM33" s="187"/>
      <c r="AN33" s="187"/>
      <c r="AO33" s="187"/>
      <c r="AR33" s="32"/>
      <c r="BG33" s="191"/>
    </row>
    <row r="34" spans="1:59" s="2" customFormat="1" ht="6.95" customHeight="1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G34" s="190"/>
    </row>
    <row r="35" spans="1:59" s="2" customFormat="1" ht="25.9" customHeight="1">
      <c r="A35" s="27"/>
      <c r="B35" s="28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221" t="s">
        <v>43</v>
      </c>
      <c r="Y35" s="222"/>
      <c r="Z35" s="222"/>
      <c r="AA35" s="222"/>
      <c r="AB35" s="222"/>
      <c r="AC35" s="35"/>
      <c r="AD35" s="35"/>
      <c r="AE35" s="35"/>
      <c r="AF35" s="35"/>
      <c r="AG35" s="35"/>
      <c r="AH35" s="35"/>
      <c r="AI35" s="35"/>
      <c r="AJ35" s="35"/>
      <c r="AK35" s="223">
        <f>SUM(AK26:AK33)</f>
        <v>0</v>
      </c>
      <c r="AL35" s="222"/>
      <c r="AM35" s="222"/>
      <c r="AN35" s="222"/>
      <c r="AO35" s="224"/>
      <c r="AP35" s="33"/>
      <c r="AQ35" s="33"/>
      <c r="AR35" s="28"/>
      <c r="BG35" s="27"/>
    </row>
    <row r="36" spans="1:59" s="2" customFormat="1" ht="6.95" customHeight="1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G36" s="27"/>
    </row>
    <row r="37" spans="1:59" s="2" customFormat="1" ht="14.45" customHeight="1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G37" s="27"/>
    </row>
    <row r="38" spans="1:59" s="1" customFormat="1" ht="14.45" customHeight="1">
      <c r="B38" s="16"/>
      <c r="AR38" s="16"/>
    </row>
    <row r="39" spans="1:59" s="1" customFormat="1" ht="14.45" customHeight="1">
      <c r="B39" s="16"/>
      <c r="AR39" s="16"/>
    </row>
    <row r="40" spans="1:59" s="1" customFormat="1" ht="14.45" customHeight="1">
      <c r="B40" s="16"/>
      <c r="AR40" s="16"/>
    </row>
    <row r="41" spans="1:59" s="1" customFormat="1" ht="14.45" customHeight="1">
      <c r="B41" s="16"/>
      <c r="AR41" s="16"/>
    </row>
    <row r="42" spans="1:59" s="1" customFormat="1" ht="14.45" customHeight="1">
      <c r="B42" s="16"/>
      <c r="AR42" s="16"/>
    </row>
    <row r="43" spans="1:59" s="1" customFormat="1" ht="14.45" customHeight="1">
      <c r="B43" s="16"/>
      <c r="AR43" s="16"/>
    </row>
    <row r="44" spans="1:59" s="1" customFormat="1" ht="14.45" customHeight="1">
      <c r="B44" s="16"/>
      <c r="AR44" s="16"/>
    </row>
    <row r="45" spans="1:59" s="1" customFormat="1" ht="14.45" customHeight="1">
      <c r="B45" s="16"/>
      <c r="AR45" s="16"/>
    </row>
    <row r="46" spans="1:59" s="1" customFormat="1" ht="14.45" customHeight="1">
      <c r="B46" s="16"/>
      <c r="AR46" s="16"/>
    </row>
    <row r="47" spans="1:59" s="1" customFormat="1" ht="14.45" customHeight="1">
      <c r="B47" s="16"/>
      <c r="AR47" s="16"/>
    </row>
    <row r="48" spans="1:59" s="1" customFormat="1" ht="14.45" customHeight="1">
      <c r="B48" s="16"/>
      <c r="AR48" s="16"/>
    </row>
    <row r="49" spans="1:59" s="2" customFormat="1" ht="14.45" customHeight="1">
      <c r="B49" s="37"/>
      <c r="D49" s="38" t="s">
        <v>44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45</v>
      </c>
      <c r="AI49" s="39"/>
      <c r="AJ49" s="39"/>
      <c r="AK49" s="39"/>
      <c r="AL49" s="39"/>
      <c r="AM49" s="39"/>
      <c r="AN49" s="39"/>
      <c r="AO49" s="39"/>
      <c r="AR49" s="37"/>
    </row>
    <row r="50" spans="1:59">
      <c r="B50" s="16"/>
      <c r="AR50" s="16"/>
    </row>
    <row r="51" spans="1:59">
      <c r="B51" s="16"/>
      <c r="AR51" s="16"/>
    </row>
    <row r="52" spans="1:59">
      <c r="B52" s="16"/>
      <c r="AR52" s="16"/>
    </row>
    <row r="53" spans="1:59">
      <c r="B53" s="16"/>
      <c r="AR53" s="16"/>
    </row>
    <row r="54" spans="1:59">
      <c r="B54" s="16"/>
      <c r="AR54" s="16"/>
    </row>
    <row r="55" spans="1:59">
      <c r="B55" s="16"/>
      <c r="AR55" s="16"/>
    </row>
    <row r="56" spans="1:59">
      <c r="B56" s="16"/>
      <c r="AR56" s="16"/>
    </row>
    <row r="57" spans="1:59">
      <c r="B57" s="16"/>
      <c r="AR57" s="16"/>
    </row>
    <row r="58" spans="1:59">
      <c r="B58" s="16"/>
      <c r="AR58" s="16"/>
    </row>
    <row r="59" spans="1:59">
      <c r="B59" s="16"/>
      <c r="AR59" s="16"/>
    </row>
    <row r="60" spans="1:59" s="2" customFormat="1" ht="12.75">
      <c r="A60" s="27"/>
      <c r="B60" s="28"/>
      <c r="C60" s="27"/>
      <c r="D60" s="40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46</v>
      </c>
      <c r="AI60" s="30"/>
      <c r="AJ60" s="30"/>
      <c r="AK60" s="30"/>
      <c r="AL60" s="30"/>
      <c r="AM60" s="40" t="s">
        <v>47</v>
      </c>
      <c r="AN60" s="30"/>
      <c r="AO60" s="30"/>
      <c r="AP60" s="27"/>
      <c r="AQ60" s="27"/>
      <c r="AR60" s="28"/>
      <c r="BG60" s="27"/>
    </row>
    <row r="61" spans="1:59">
      <c r="B61" s="16"/>
      <c r="AR61" s="16"/>
    </row>
    <row r="62" spans="1:59">
      <c r="B62" s="16"/>
      <c r="AR62" s="16"/>
    </row>
    <row r="63" spans="1:59">
      <c r="B63" s="16"/>
      <c r="AR63" s="16"/>
    </row>
    <row r="64" spans="1:59" s="2" customFormat="1" ht="12.75">
      <c r="A64" s="27"/>
      <c r="B64" s="28"/>
      <c r="C64" s="27"/>
      <c r="D64" s="38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49</v>
      </c>
      <c r="AI64" s="41"/>
      <c r="AJ64" s="41"/>
      <c r="AK64" s="41"/>
      <c r="AL64" s="41"/>
      <c r="AM64" s="41"/>
      <c r="AN64" s="41"/>
      <c r="AO64" s="41"/>
      <c r="AP64" s="27"/>
      <c r="AQ64" s="27"/>
      <c r="AR64" s="28"/>
      <c r="BG64" s="27"/>
    </row>
    <row r="65" spans="1:59">
      <c r="B65" s="16"/>
      <c r="AR65" s="16"/>
    </row>
    <row r="66" spans="1:59">
      <c r="B66" s="16"/>
      <c r="AR66" s="16"/>
    </row>
    <row r="67" spans="1:59">
      <c r="B67" s="16"/>
      <c r="AR67" s="16"/>
    </row>
    <row r="68" spans="1:59">
      <c r="B68" s="16"/>
      <c r="AR68" s="16"/>
    </row>
    <row r="69" spans="1:59">
      <c r="B69" s="16"/>
      <c r="AR69" s="16"/>
    </row>
    <row r="70" spans="1:59">
      <c r="B70" s="16"/>
      <c r="AR70" s="16"/>
    </row>
    <row r="71" spans="1:59">
      <c r="B71" s="16"/>
      <c r="AR71" s="16"/>
    </row>
    <row r="72" spans="1:59">
      <c r="B72" s="16"/>
      <c r="AR72" s="16"/>
    </row>
    <row r="73" spans="1:59">
      <c r="B73" s="16"/>
      <c r="AR73" s="16"/>
    </row>
    <row r="74" spans="1:59">
      <c r="B74" s="16"/>
      <c r="AR74" s="16"/>
    </row>
    <row r="75" spans="1:59" s="2" customFormat="1" ht="12.75">
      <c r="A75" s="27"/>
      <c r="B75" s="28"/>
      <c r="C75" s="27"/>
      <c r="D75" s="40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46</v>
      </c>
      <c r="AI75" s="30"/>
      <c r="AJ75" s="30"/>
      <c r="AK75" s="30"/>
      <c r="AL75" s="30"/>
      <c r="AM75" s="40" t="s">
        <v>47</v>
      </c>
      <c r="AN75" s="30"/>
      <c r="AO75" s="30"/>
      <c r="AP75" s="27"/>
      <c r="AQ75" s="27"/>
      <c r="AR75" s="28"/>
      <c r="BG75" s="27"/>
    </row>
    <row r="76" spans="1:59" s="2" customFormat="1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G76" s="27"/>
    </row>
    <row r="77" spans="1:59" s="2" customFormat="1" ht="6.9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8"/>
      <c r="BG77" s="27"/>
    </row>
    <row r="81" spans="1:91" s="2" customFormat="1" ht="6.95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8"/>
      <c r="BG81" s="27"/>
    </row>
    <row r="82" spans="1:91" s="2" customFormat="1" ht="24.95" customHeight="1">
      <c r="A82" s="27"/>
      <c r="B82" s="28"/>
      <c r="C82" s="17" t="s">
        <v>50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G82" s="27"/>
    </row>
    <row r="83" spans="1:91" s="2" customFormat="1" ht="6.95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G83" s="27"/>
    </row>
    <row r="84" spans="1:91" s="4" customFormat="1" ht="12" customHeight="1">
      <c r="B84" s="46"/>
      <c r="C84" s="23" t="s">
        <v>14</v>
      </c>
      <c r="L84" s="4" t="str">
        <f>K5</f>
        <v>VZ65420129</v>
      </c>
      <c r="AR84" s="46"/>
    </row>
    <row r="85" spans="1:91" s="5" customFormat="1" ht="36.950000000000003" customHeight="1">
      <c r="B85" s="47"/>
      <c r="C85" s="48" t="s">
        <v>16</v>
      </c>
      <c r="L85" s="212" t="str">
        <f>K6</f>
        <v>Oprava ÚO v žst. Kařízek, Holoubkov a Rokycany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R85" s="47"/>
    </row>
    <row r="86" spans="1:91" s="2" customFormat="1" ht="6.95" customHeight="1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G86" s="27"/>
    </row>
    <row r="87" spans="1:91" s="2" customFormat="1" ht="12" customHeight="1">
      <c r="A87" s="27"/>
      <c r="B87" s="28"/>
      <c r="C87" s="23" t="s">
        <v>19</v>
      </c>
      <c r="D87" s="27"/>
      <c r="E87" s="27"/>
      <c r="F87" s="27"/>
      <c r="G87" s="27"/>
      <c r="H87" s="27"/>
      <c r="I87" s="27"/>
      <c r="J87" s="27"/>
      <c r="K87" s="27"/>
      <c r="L87" s="49" t="str">
        <f>IF(K8="","",K8)</f>
        <v>Rokycany - Kařízek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3" t="s">
        <v>21</v>
      </c>
      <c r="AJ87" s="27"/>
      <c r="AK87" s="27"/>
      <c r="AL87" s="27"/>
      <c r="AM87" s="214">
        <f>IF(AN8= "","",AN8)</f>
        <v>43866</v>
      </c>
      <c r="AN87" s="214"/>
      <c r="AO87" s="27"/>
      <c r="AP87" s="27"/>
      <c r="AQ87" s="27"/>
      <c r="AR87" s="28"/>
      <c r="BG87" s="27"/>
    </row>
    <row r="88" spans="1:91" s="2" customFormat="1" ht="6.95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G88" s="27"/>
    </row>
    <row r="89" spans="1:91" s="2" customFormat="1" ht="15.2" customHeight="1">
      <c r="A89" s="27"/>
      <c r="B89" s="28"/>
      <c r="C89" s="23" t="s">
        <v>22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 xml:space="preserve"> 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3" t="s">
        <v>28</v>
      </c>
      <c r="AJ89" s="27"/>
      <c r="AK89" s="27"/>
      <c r="AL89" s="27"/>
      <c r="AM89" s="215" t="str">
        <f>IF(E17="","",E17)</f>
        <v xml:space="preserve"> </v>
      </c>
      <c r="AN89" s="216"/>
      <c r="AO89" s="216"/>
      <c r="AP89" s="216"/>
      <c r="AQ89" s="27"/>
      <c r="AR89" s="28"/>
      <c r="AS89" s="217" t="s">
        <v>51</v>
      </c>
      <c r="AT89" s="218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1"/>
      <c r="BG89" s="27"/>
    </row>
    <row r="90" spans="1:91" s="2" customFormat="1" ht="15.2" customHeight="1">
      <c r="A90" s="27"/>
      <c r="B90" s="28"/>
      <c r="C90" s="23" t="s">
        <v>26</v>
      </c>
      <c r="D90" s="27"/>
      <c r="E90" s="27"/>
      <c r="F90" s="27"/>
      <c r="G90" s="27"/>
      <c r="H90" s="27"/>
      <c r="I90" s="27"/>
      <c r="J90" s="27"/>
      <c r="K90" s="27"/>
      <c r="L90" s="4" t="str">
        <f>IF(E14= "Vyplň údaj","",E14)</f>
        <v/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3" t="s">
        <v>29</v>
      </c>
      <c r="AJ90" s="27"/>
      <c r="AK90" s="27"/>
      <c r="AL90" s="27"/>
      <c r="AM90" s="215" t="str">
        <f>IF(E20="","",E20)</f>
        <v xml:space="preserve"> </v>
      </c>
      <c r="AN90" s="216"/>
      <c r="AO90" s="216"/>
      <c r="AP90" s="216"/>
      <c r="AQ90" s="27"/>
      <c r="AR90" s="28"/>
      <c r="AS90" s="219"/>
      <c r="AT90" s="220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3"/>
      <c r="BG90" s="27"/>
    </row>
    <row r="91" spans="1:91" s="2" customFormat="1" ht="10.9" customHeight="1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219"/>
      <c r="AT91" s="220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3"/>
      <c r="BG91" s="27"/>
    </row>
    <row r="92" spans="1:91" s="2" customFormat="1" ht="29.25" customHeight="1">
      <c r="A92" s="27"/>
      <c r="B92" s="28"/>
      <c r="C92" s="207" t="s">
        <v>52</v>
      </c>
      <c r="D92" s="208"/>
      <c r="E92" s="208"/>
      <c r="F92" s="208"/>
      <c r="G92" s="208"/>
      <c r="H92" s="54"/>
      <c r="I92" s="209" t="s">
        <v>53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10" t="s">
        <v>54</v>
      </c>
      <c r="AH92" s="208"/>
      <c r="AI92" s="208"/>
      <c r="AJ92" s="208"/>
      <c r="AK92" s="208"/>
      <c r="AL92" s="208"/>
      <c r="AM92" s="208"/>
      <c r="AN92" s="209" t="s">
        <v>55</v>
      </c>
      <c r="AO92" s="208"/>
      <c r="AP92" s="211"/>
      <c r="AQ92" s="55" t="s">
        <v>56</v>
      </c>
      <c r="AR92" s="28"/>
      <c r="AS92" s="56" t="s">
        <v>57</v>
      </c>
      <c r="AT92" s="57" t="s">
        <v>58</v>
      </c>
      <c r="AU92" s="57" t="s">
        <v>59</v>
      </c>
      <c r="AV92" s="57" t="s">
        <v>60</v>
      </c>
      <c r="AW92" s="57" t="s">
        <v>61</v>
      </c>
      <c r="AX92" s="57" t="s">
        <v>62</v>
      </c>
      <c r="AY92" s="57" t="s">
        <v>63</v>
      </c>
      <c r="AZ92" s="57" t="s">
        <v>64</v>
      </c>
      <c r="BA92" s="57" t="s">
        <v>65</v>
      </c>
      <c r="BB92" s="57" t="s">
        <v>66</v>
      </c>
      <c r="BC92" s="57" t="s">
        <v>67</v>
      </c>
      <c r="BD92" s="57" t="s">
        <v>68</v>
      </c>
      <c r="BE92" s="57" t="s">
        <v>69</v>
      </c>
      <c r="BF92" s="58" t="s">
        <v>70</v>
      </c>
      <c r="BG92" s="27"/>
    </row>
    <row r="93" spans="1:91" s="2" customFormat="1" ht="10.9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1"/>
      <c r="BG93" s="27"/>
    </row>
    <row r="94" spans="1:91" s="6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4">
        <f>ROUND(AG95,2)</f>
        <v>0</v>
      </c>
      <c r="AH94" s="204"/>
      <c r="AI94" s="204"/>
      <c r="AJ94" s="204"/>
      <c r="AK94" s="204"/>
      <c r="AL94" s="204"/>
      <c r="AM94" s="204"/>
      <c r="AN94" s="205">
        <f>SUM(AG94,AV94)</f>
        <v>0</v>
      </c>
      <c r="AO94" s="205"/>
      <c r="AP94" s="205"/>
      <c r="AQ94" s="66" t="s">
        <v>1</v>
      </c>
      <c r="AR94" s="62"/>
      <c r="AS94" s="67">
        <f>ROUND(AS95,2)</f>
        <v>0</v>
      </c>
      <c r="AT94" s="68">
        <f>ROUND(AT95,2)</f>
        <v>0</v>
      </c>
      <c r="AU94" s="69">
        <f>ROUND(AU95,2)</f>
        <v>0</v>
      </c>
      <c r="AV94" s="69">
        <f>ROUND(SUM(AX94:AY94),2)</f>
        <v>0</v>
      </c>
      <c r="AW94" s="70">
        <f>ROUND(AW95,5)</f>
        <v>0</v>
      </c>
      <c r="AX94" s="69">
        <f>ROUND(BB94*L29,2)</f>
        <v>0</v>
      </c>
      <c r="AY94" s="69">
        <f>ROUND(BC94*L30,2)</f>
        <v>0</v>
      </c>
      <c r="AZ94" s="69">
        <f>ROUND(BD94*L29,2)</f>
        <v>0</v>
      </c>
      <c r="BA94" s="69">
        <f>ROUND(BE94*L30,2)</f>
        <v>0</v>
      </c>
      <c r="BB94" s="69">
        <f>ROUND(BB95,2)</f>
        <v>0</v>
      </c>
      <c r="BC94" s="69">
        <f>ROUND(BC95,2)</f>
        <v>0</v>
      </c>
      <c r="BD94" s="69">
        <f>ROUND(BD95,2)</f>
        <v>0</v>
      </c>
      <c r="BE94" s="69">
        <f>ROUND(BE95,2)</f>
        <v>0</v>
      </c>
      <c r="BF94" s="71">
        <f>ROUND(BF95,2)</f>
        <v>0</v>
      </c>
      <c r="BS94" s="72" t="s">
        <v>72</v>
      </c>
      <c r="BT94" s="72" t="s">
        <v>73</v>
      </c>
      <c r="BU94" s="73" t="s">
        <v>74</v>
      </c>
      <c r="BV94" s="72" t="s">
        <v>75</v>
      </c>
      <c r="BW94" s="72" t="s">
        <v>5</v>
      </c>
      <c r="BX94" s="72" t="s">
        <v>76</v>
      </c>
      <c r="CL94" s="72" t="s">
        <v>1</v>
      </c>
    </row>
    <row r="95" spans="1:91" s="7" customFormat="1" ht="16.5" customHeight="1">
      <c r="A95" s="74" t="s">
        <v>77</v>
      </c>
      <c r="B95" s="75"/>
      <c r="C95" s="76"/>
      <c r="D95" s="203" t="s">
        <v>78</v>
      </c>
      <c r="E95" s="203"/>
      <c r="F95" s="203"/>
      <c r="G95" s="203"/>
      <c r="H95" s="203"/>
      <c r="I95" s="77"/>
      <c r="J95" s="203" t="s">
        <v>79</v>
      </c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1">
        <f>'S1 - Technologická část'!K32</f>
        <v>0</v>
      </c>
      <c r="AH95" s="202"/>
      <c r="AI95" s="202"/>
      <c r="AJ95" s="202"/>
      <c r="AK95" s="202"/>
      <c r="AL95" s="202"/>
      <c r="AM95" s="202"/>
      <c r="AN95" s="201">
        <f>SUM(AG95,AV95)</f>
        <v>0</v>
      </c>
      <c r="AO95" s="202"/>
      <c r="AP95" s="202"/>
      <c r="AQ95" s="78" t="s">
        <v>80</v>
      </c>
      <c r="AR95" s="75"/>
      <c r="AS95" s="79">
        <f>'S1 - Technologická část'!K30</f>
        <v>0</v>
      </c>
      <c r="AT95" s="80">
        <f>'S1 - Technologická část'!K31</f>
        <v>0</v>
      </c>
      <c r="AU95" s="80">
        <v>0</v>
      </c>
      <c r="AV95" s="80">
        <f>ROUND(SUM(AX95:AY95),2)</f>
        <v>0</v>
      </c>
      <c r="AW95" s="81">
        <f>'S1 - Technologická část'!T118</f>
        <v>0</v>
      </c>
      <c r="AX95" s="80">
        <f>'S1 - Technologická část'!K35</f>
        <v>0</v>
      </c>
      <c r="AY95" s="80">
        <f>'S1 - Technologická část'!K36</f>
        <v>0</v>
      </c>
      <c r="AZ95" s="80">
        <f>'S1 - Technologická část'!K37</f>
        <v>0</v>
      </c>
      <c r="BA95" s="80">
        <f>'S1 - Technologická část'!K38</f>
        <v>0</v>
      </c>
      <c r="BB95" s="80">
        <f>'S1 - Technologická část'!F35</f>
        <v>0</v>
      </c>
      <c r="BC95" s="80">
        <f>'S1 - Technologická část'!F36</f>
        <v>0</v>
      </c>
      <c r="BD95" s="80">
        <f>'S1 - Technologická část'!F37</f>
        <v>0</v>
      </c>
      <c r="BE95" s="80">
        <f>'S1 - Technologická část'!F38</f>
        <v>0</v>
      </c>
      <c r="BF95" s="82">
        <f>'S1 - Technologická část'!F39</f>
        <v>0</v>
      </c>
      <c r="BT95" s="83" t="s">
        <v>81</v>
      </c>
      <c r="BV95" s="83" t="s">
        <v>75</v>
      </c>
      <c r="BW95" s="83" t="s">
        <v>82</v>
      </c>
      <c r="BX95" s="83" t="s">
        <v>5</v>
      </c>
      <c r="CL95" s="83" t="s">
        <v>1</v>
      </c>
      <c r="CM95" s="83" t="s">
        <v>83</v>
      </c>
    </row>
    <row r="96" spans="1:91" s="2" customFormat="1" ht="30" customHeight="1">
      <c r="A96" s="27"/>
      <c r="B96" s="28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8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</row>
    <row r="97" spans="1:59" s="2" customFormat="1" ht="6.95" customHeight="1">
      <c r="A97" s="27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28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</row>
  </sheetData>
  <mergeCells count="42">
    <mergeCell ref="AR2:BG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1 - Technologická část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>
      <selection activeCell="F24" sqref="F2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7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84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4"/>
      <c r="J2" s="84"/>
      <c r="M2" s="206" t="s">
        <v>6</v>
      </c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T2" s="13" t="s">
        <v>82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85"/>
      <c r="J3" s="85"/>
      <c r="K3" s="15"/>
      <c r="L3" s="15"/>
      <c r="M3" s="16"/>
      <c r="AT3" s="13" t="s">
        <v>83</v>
      </c>
    </row>
    <row r="4" spans="1:46" s="1" customFormat="1" ht="24.95" customHeight="1">
      <c r="B4" s="16"/>
      <c r="D4" s="17" t="s">
        <v>84</v>
      </c>
      <c r="I4" s="84"/>
      <c r="J4" s="84"/>
      <c r="M4" s="16"/>
      <c r="N4" s="86" t="s">
        <v>11</v>
      </c>
      <c r="AT4" s="13" t="s">
        <v>3</v>
      </c>
    </row>
    <row r="5" spans="1:46" s="1" customFormat="1" ht="6.95" customHeight="1">
      <c r="B5" s="16"/>
      <c r="I5" s="84"/>
      <c r="J5" s="84"/>
      <c r="M5" s="16"/>
    </row>
    <row r="6" spans="1:46" s="1" customFormat="1" ht="12" customHeight="1">
      <c r="B6" s="16"/>
      <c r="D6" s="23" t="s">
        <v>16</v>
      </c>
      <c r="E6" s="1" t="s">
        <v>158</v>
      </c>
      <c r="I6" s="84"/>
      <c r="J6" s="84"/>
      <c r="M6" s="16"/>
    </row>
    <row r="7" spans="1:46" s="1" customFormat="1" ht="16.5" customHeight="1">
      <c r="B7" s="16"/>
      <c r="E7" s="226" t="str">
        <f>'Rekapitulace stavby'!K6</f>
        <v>Oprava ÚO v žst. Kařízek, Holoubkov a Rokycany</v>
      </c>
      <c r="F7" s="227"/>
      <c r="G7" s="227"/>
      <c r="H7" s="227"/>
      <c r="I7" s="84"/>
      <c r="J7" s="84"/>
      <c r="M7" s="16"/>
    </row>
    <row r="8" spans="1:46" s="2" customFormat="1" ht="12" customHeight="1">
      <c r="A8" s="27"/>
      <c r="B8" s="28"/>
      <c r="C8" s="27"/>
      <c r="D8" s="23" t="s">
        <v>85</v>
      </c>
      <c r="E8" s="27"/>
      <c r="F8" s="27"/>
      <c r="G8" s="27"/>
      <c r="H8" s="27"/>
      <c r="I8" s="87"/>
      <c r="J8" s="87"/>
      <c r="K8" s="27"/>
      <c r="L8" s="27"/>
      <c r="M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27"/>
      <c r="B9" s="28"/>
      <c r="C9" s="27"/>
      <c r="D9" s="27"/>
      <c r="E9" s="212" t="s">
        <v>86</v>
      </c>
      <c r="F9" s="225"/>
      <c r="G9" s="225"/>
      <c r="H9" s="225"/>
      <c r="I9" s="87"/>
      <c r="J9" s="87"/>
      <c r="K9" s="27"/>
      <c r="L9" s="27"/>
      <c r="M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87"/>
      <c r="J10" s="87"/>
      <c r="K10" s="27"/>
      <c r="L10" s="27"/>
      <c r="M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27"/>
      <c r="B11" s="28"/>
      <c r="C11" s="27"/>
      <c r="D11" s="23" t="s">
        <v>17</v>
      </c>
      <c r="E11" s="27"/>
      <c r="F11" s="21" t="s">
        <v>1</v>
      </c>
      <c r="G11" s="27"/>
      <c r="H11" s="27"/>
      <c r="I11" s="88" t="s">
        <v>18</v>
      </c>
      <c r="J11" s="89" t="s">
        <v>1</v>
      </c>
      <c r="K11" s="27"/>
      <c r="L11" s="27"/>
      <c r="M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3" t="s">
        <v>19</v>
      </c>
      <c r="E12" s="27"/>
      <c r="F12" s="21" t="s">
        <v>20</v>
      </c>
      <c r="G12" s="27"/>
      <c r="H12" s="27"/>
      <c r="I12" s="88" t="s">
        <v>21</v>
      </c>
      <c r="J12" s="90">
        <f>'Rekapitulace stavby'!AN8</f>
        <v>43866</v>
      </c>
      <c r="K12" s="27"/>
      <c r="L12" s="27"/>
      <c r="M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>
      <c r="A13" s="27"/>
      <c r="B13" s="28"/>
      <c r="C13" s="27"/>
      <c r="D13" s="27"/>
      <c r="E13" s="27"/>
      <c r="F13" s="27"/>
      <c r="G13" s="27"/>
      <c r="H13" s="27"/>
      <c r="I13" s="87"/>
      <c r="J13" s="87"/>
      <c r="K13" s="27"/>
      <c r="L13" s="27"/>
      <c r="M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3" t="s">
        <v>22</v>
      </c>
      <c r="E14" s="27"/>
      <c r="F14" s="27"/>
      <c r="G14" s="27"/>
      <c r="H14" s="27"/>
      <c r="I14" s="88" t="s">
        <v>23</v>
      </c>
      <c r="J14" s="89" t="str">
        <f>IF('Rekapitulace stavby'!AN10="","",'Rekapitulace stavby'!AN10)</f>
        <v/>
      </c>
      <c r="K14" s="27"/>
      <c r="L14" s="27"/>
      <c r="M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1" t="str">
        <f>IF('Rekapitulace stavby'!E11="","",'Rekapitulace stavby'!E11)</f>
        <v xml:space="preserve"> </v>
      </c>
      <c r="F15" s="27"/>
      <c r="G15" s="27"/>
      <c r="H15" s="27"/>
      <c r="I15" s="88" t="s">
        <v>25</v>
      </c>
      <c r="J15" s="89" t="str">
        <f>IF('Rekapitulace stavby'!AN11="","",'Rekapitulace stavby'!AN11)</f>
        <v/>
      </c>
      <c r="K15" s="27"/>
      <c r="L15" s="27"/>
      <c r="M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6.95" customHeight="1">
      <c r="A16" s="27"/>
      <c r="B16" s="28"/>
      <c r="C16" s="27"/>
      <c r="D16" s="27"/>
      <c r="E16" s="27"/>
      <c r="F16" s="27"/>
      <c r="G16" s="27"/>
      <c r="H16" s="27"/>
      <c r="I16" s="87"/>
      <c r="J16" s="87"/>
      <c r="K16" s="27"/>
      <c r="L16" s="27"/>
      <c r="M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3" t="s">
        <v>26</v>
      </c>
      <c r="E17" s="27"/>
      <c r="F17" s="27"/>
      <c r="G17" s="27"/>
      <c r="H17" s="27"/>
      <c r="I17" s="88" t="s">
        <v>23</v>
      </c>
      <c r="J17" s="24" t="str">
        <f>'Rekapitulace stavby'!AN13</f>
        <v>Vyplň údaj</v>
      </c>
      <c r="K17" s="27"/>
      <c r="L17" s="27"/>
      <c r="M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228" t="str">
        <f>'Rekapitulace stavby'!E14</f>
        <v>Vyplň údaj</v>
      </c>
      <c r="F18" s="192"/>
      <c r="G18" s="192"/>
      <c r="H18" s="192"/>
      <c r="I18" s="88" t="s">
        <v>25</v>
      </c>
      <c r="J18" s="24" t="str">
        <f>'Rekapitulace stavby'!AN14</f>
        <v>Vyplň údaj</v>
      </c>
      <c r="K18" s="27"/>
      <c r="L18" s="27"/>
      <c r="M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6.95" customHeight="1">
      <c r="A19" s="27"/>
      <c r="B19" s="28"/>
      <c r="C19" s="27"/>
      <c r="D19" s="27"/>
      <c r="E19" s="27"/>
      <c r="F19" s="27"/>
      <c r="G19" s="27"/>
      <c r="H19" s="27"/>
      <c r="I19" s="87"/>
      <c r="J19" s="87"/>
      <c r="K19" s="27"/>
      <c r="L19" s="27"/>
      <c r="M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3" t="s">
        <v>28</v>
      </c>
      <c r="E20" s="27"/>
      <c r="F20" s="27"/>
      <c r="G20" s="27"/>
      <c r="H20" s="27"/>
      <c r="I20" s="88" t="s">
        <v>23</v>
      </c>
      <c r="J20" s="89" t="str">
        <f>IF('Rekapitulace stavby'!AN16="","",'Rekapitulace stavby'!AN16)</f>
        <v/>
      </c>
      <c r="K20" s="27"/>
      <c r="L20" s="27"/>
      <c r="M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1" t="str">
        <f>IF('Rekapitulace stavby'!E17="","",'Rekapitulace stavby'!E17)</f>
        <v xml:space="preserve"> </v>
      </c>
      <c r="F21" s="27"/>
      <c r="G21" s="27"/>
      <c r="H21" s="27"/>
      <c r="I21" s="88" t="s">
        <v>25</v>
      </c>
      <c r="J21" s="89" t="str">
        <f>IF('Rekapitulace stavby'!AN17="","",'Rekapitulace stavby'!AN17)</f>
        <v/>
      </c>
      <c r="K21" s="27"/>
      <c r="L21" s="27"/>
      <c r="M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6.95" customHeight="1">
      <c r="A22" s="27"/>
      <c r="B22" s="28"/>
      <c r="C22" s="27"/>
      <c r="D22" s="27"/>
      <c r="E22" s="27"/>
      <c r="F22" s="27"/>
      <c r="G22" s="27"/>
      <c r="H22" s="27"/>
      <c r="I22" s="87"/>
      <c r="J22" s="87"/>
      <c r="K22" s="27"/>
      <c r="L22" s="27"/>
      <c r="M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3" t="s">
        <v>29</v>
      </c>
      <c r="E23" s="27"/>
      <c r="F23" s="27"/>
      <c r="G23" s="27"/>
      <c r="H23" s="27"/>
      <c r="I23" s="88" t="s">
        <v>23</v>
      </c>
      <c r="J23" s="89" t="str">
        <f>IF('Rekapitulace stavby'!AN19="","",'Rekapitulace stavby'!AN19)</f>
        <v/>
      </c>
      <c r="K23" s="27"/>
      <c r="L23" s="27"/>
      <c r="M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1" t="str">
        <f>IF('Rekapitulace stavby'!E20="","",'Rekapitulace stavby'!E20)</f>
        <v xml:space="preserve"> </v>
      </c>
      <c r="F24" s="27"/>
      <c r="G24" s="27"/>
      <c r="H24" s="27"/>
      <c r="I24" s="88" t="s">
        <v>25</v>
      </c>
      <c r="J24" s="89" t="str">
        <f>IF('Rekapitulace stavby'!AN20="","",'Rekapitulace stavby'!AN20)</f>
        <v/>
      </c>
      <c r="K24" s="27"/>
      <c r="L24" s="27"/>
      <c r="M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6.95" customHeight="1">
      <c r="A25" s="27"/>
      <c r="B25" s="28"/>
      <c r="C25" s="27"/>
      <c r="D25" s="27"/>
      <c r="E25" s="27"/>
      <c r="F25" s="27"/>
      <c r="G25" s="27"/>
      <c r="H25" s="27"/>
      <c r="I25" s="87"/>
      <c r="J25" s="87"/>
      <c r="K25" s="27"/>
      <c r="L25" s="27"/>
      <c r="M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3" t="s">
        <v>30</v>
      </c>
      <c r="E26" s="27"/>
      <c r="F26" s="27"/>
      <c r="G26" s="27"/>
      <c r="H26" s="27"/>
      <c r="I26" s="87"/>
      <c r="J26" s="87"/>
      <c r="K26" s="27"/>
      <c r="L26" s="27"/>
      <c r="M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91"/>
      <c r="B27" s="92"/>
      <c r="C27" s="91"/>
      <c r="D27" s="91"/>
      <c r="E27" s="197" t="s">
        <v>1</v>
      </c>
      <c r="F27" s="197"/>
      <c r="G27" s="197"/>
      <c r="H27" s="197"/>
      <c r="I27" s="93"/>
      <c r="J27" s="93"/>
      <c r="K27" s="91"/>
      <c r="L27" s="91"/>
      <c r="M27" s="94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7"/>
      <c r="B28" s="28"/>
      <c r="C28" s="27"/>
      <c r="D28" s="27"/>
      <c r="E28" s="27"/>
      <c r="F28" s="27"/>
      <c r="G28" s="27"/>
      <c r="H28" s="27"/>
      <c r="I28" s="87"/>
      <c r="J28" s="87"/>
      <c r="K28" s="27"/>
      <c r="L28" s="27"/>
      <c r="M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customHeight="1">
      <c r="A29" s="27"/>
      <c r="B29" s="28"/>
      <c r="C29" s="27"/>
      <c r="D29" s="60"/>
      <c r="E29" s="60"/>
      <c r="F29" s="60"/>
      <c r="G29" s="60"/>
      <c r="H29" s="60"/>
      <c r="I29" s="95"/>
      <c r="J29" s="95"/>
      <c r="K29" s="60"/>
      <c r="L29" s="60"/>
      <c r="M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12.75">
      <c r="A30" s="27"/>
      <c r="B30" s="28"/>
      <c r="C30" s="27"/>
      <c r="D30" s="27"/>
      <c r="E30" s="23" t="s">
        <v>87</v>
      </c>
      <c r="F30" s="27"/>
      <c r="G30" s="27"/>
      <c r="H30" s="27"/>
      <c r="I30" s="87"/>
      <c r="J30" s="87"/>
      <c r="K30" s="96">
        <f>I96</f>
        <v>0</v>
      </c>
      <c r="L30" s="27"/>
      <c r="M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12.75">
      <c r="A31" s="27"/>
      <c r="B31" s="28"/>
      <c r="C31" s="27"/>
      <c r="D31" s="27"/>
      <c r="E31" s="23" t="s">
        <v>88</v>
      </c>
      <c r="F31" s="27"/>
      <c r="G31" s="27"/>
      <c r="H31" s="27"/>
      <c r="I31" s="87"/>
      <c r="J31" s="87"/>
      <c r="K31" s="96">
        <f>J96</f>
        <v>0</v>
      </c>
      <c r="L31" s="27"/>
      <c r="M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25.35" customHeight="1">
      <c r="A32" s="27"/>
      <c r="B32" s="28"/>
      <c r="C32" s="27"/>
      <c r="D32" s="97" t="s">
        <v>31</v>
      </c>
      <c r="E32" s="27"/>
      <c r="F32" s="27"/>
      <c r="G32" s="27"/>
      <c r="H32" s="27"/>
      <c r="I32" s="87"/>
      <c r="J32" s="87"/>
      <c r="K32" s="65">
        <f>ROUND(K118, 2)</f>
        <v>0</v>
      </c>
      <c r="L32" s="27"/>
      <c r="M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6.95" customHeight="1">
      <c r="A33" s="27"/>
      <c r="B33" s="28"/>
      <c r="C33" s="27"/>
      <c r="D33" s="60"/>
      <c r="E33" s="60"/>
      <c r="F33" s="60"/>
      <c r="G33" s="60"/>
      <c r="H33" s="60"/>
      <c r="I33" s="95"/>
      <c r="J33" s="95"/>
      <c r="K33" s="60"/>
      <c r="L33" s="60"/>
      <c r="M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customHeight="1">
      <c r="A34" s="27"/>
      <c r="B34" s="28"/>
      <c r="C34" s="27"/>
      <c r="D34" s="27"/>
      <c r="E34" s="27"/>
      <c r="F34" s="31" t="s">
        <v>33</v>
      </c>
      <c r="G34" s="27"/>
      <c r="H34" s="27"/>
      <c r="I34" s="98" t="s">
        <v>32</v>
      </c>
      <c r="J34" s="87"/>
      <c r="K34" s="31" t="s">
        <v>34</v>
      </c>
      <c r="L34" s="27"/>
      <c r="M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customHeight="1">
      <c r="A35" s="27"/>
      <c r="B35" s="28"/>
      <c r="C35" s="27"/>
      <c r="D35" s="99" t="s">
        <v>35</v>
      </c>
      <c r="E35" s="23" t="s">
        <v>36</v>
      </c>
      <c r="F35" s="96">
        <f>ROUND((SUM(BE118:BE134)),  2)</f>
        <v>0</v>
      </c>
      <c r="G35" s="27"/>
      <c r="H35" s="27"/>
      <c r="I35" s="100">
        <v>0.21</v>
      </c>
      <c r="J35" s="87"/>
      <c r="K35" s="96">
        <f>ROUND(((SUM(BE118:BE134))*I35),  2)</f>
        <v>0</v>
      </c>
      <c r="L35" s="27"/>
      <c r="M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customHeight="1">
      <c r="A36" s="27"/>
      <c r="B36" s="28"/>
      <c r="C36" s="27"/>
      <c r="D36" s="27"/>
      <c r="E36" s="23" t="s">
        <v>37</v>
      </c>
      <c r="F36" s="96">
        <f>ROUND((SUM(BF118:BF134)),  2)</f>
        <v>0</v>
      </c>
      <c r="G36" s="27"/>
      <c r="H36" s="27"/>
      <c r="I36" s="100">
        <v>0.15</v>
      </c>
      <c r="J36" s="87"/>
      <c r="K36" s="96">
        <f>ROUND(((SUM(BF118:BF134))*I36),  2)</f>
        <v>0</v>
      </c>
      <c r="L36" s="27"/>
      <c r="M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>
      <c r="A37" s="27"/>
      <c r="B37" s="28"/>
      <c r="C37" s="27"/>
      <c r="D37" s="27"/>
      <c r="E37" s="23" t="s">
        <v>38</v>
      </c>
      <c r="F37" s="96">
        <f>ROUND((SUM(BG118:BG134)),  2)</f>
        <v>0</v>
      </c>
      <c r="G37" s="27"/>
      <c r="H37" s="27"/>
      <c r="I37" s="100">
        <v>0.21</v>
      </c>
      <c r="J37" s="87"/>
      <c r="K37" s="96">
        <f>0</f>
        <v>0</v>
      </c>
      <c r="L37" s="27"/>
      <c r="M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14.45" hidden="1" customHeight="1">
      <c r="A38" s="27"/>
      <c r="B38" s="28"/>
      <c r="C38" s="27"/>
      <c r="D38" s="27"/>
      <c r="E38" s="23" t="s">
        <v>39</v>
      </c>
      <c r="F38" s="96">
        <f>ROUND((SUM(BH118:BH134)),  2)</f>
        <v>0</v>
      </c>
      <c r="G38" s="27"/>
      <c r="H38" s="27"/>
      <c r="I38" s="100">
        <v>0.15</v>
      </c>
      <c r="J38" s="87"/>
      <c r="K38" s="96">
        <f>0</f>
        <v>0</v>
      </c>
      <c r="L38" s="27"/>
      <c r="M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14.45" hidden="1" customHeight="1">
      <c r="A39" s="27"/>
      <c r="B39" s="28"/>
      <c r="C39" s="27"/>
      <c r="D39" s="27"/>
      <c r="E39" s="23" t="s">
        <v>40</v>
      </c>
      <c r="F39" s="96">
        <f>ROUND((SUM(BI118:BI134)),  2)</f>
        <v>0</v>
      </c>
      <c r="G39" s="27"/>
      <c r="H39" s="27"/>
      <c r="I39" s="100">
        <v>0</v>
      </c>
      <c r="J39" s="87"/>
      <c r="K39" s="96">
        <f>0</f>
        <v>0</v>
      </c>
      <c r="L39" s="27"/>
      <c r="M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6.95" customHeight="1">
      <c r="A40" s="27"/>
      <c r="B40" s="28"/>
      <c r="C40" s="27"/>
      <c r="D40" s="27"/>
      <c r="E40" s="27"/>
      <c r="F40" s="27"/>
      <c r="G40" s="27"/>
      <c r="H40" s="27"/>
      <c r="I40" s="87"/>
      <c r="J40" s="87"/>
      <c r="K40" s="27"/>
      <c r="L40" s="27"/>
      <c r="M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" customFormat="1" ht="25.35" customHeight="1">
      <c r="A41" s="27"/>
      <c r="B41" s="28"/>
      <c r="C41" s="101"/>
      <c r="D41" s="102" t="s">
        <v>41</v>
      </c>
      <c r="E41" s="54"/>
      <c r="F41" s="54"/>
      <c r="G41" s="103" t="s">
        <v>42</v>
      </c>
      <c r="H41" s="104" t="s">
        <v>43</v>
      </c>
      <c r="I41" s="105"/>
      <c r="J41" s="105"/>
      <c r="K41" s="106">
        <f>SUM(K32:K39)</f>
        <v>0</v>
      </c>
      <c r="L41" s="107"/>
      <c r="M41" s="3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" customFormat="1" ht="14.45" customHeight="1">
      <c r="A42" s="27"/>
      <c r="B42" s="28"/>
      <c r="C42" s="27"/>
      <c r="D42" s="27"/>
      <c r="E42" s="27"/>
      <c r="F42" s="27"/>
      <c r="G42" s="27"/>
      <c r="H42" s="27"/>
      <c r="I42" s="87"/>
      <c r="J42" s="87"/>
      <c r="K42" s="27"/>
      <c r="L42" s="27"/>
      <c r="M42" s="3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1" customFormat="1" ht="14.45" customHeight="1">
      <c r="B43" s="16"/>
      <c r="I43" s="84"/>
      <c r="J43" s="84"/>
      <c r="M43" s="16"/>
    </row>
    <row r="44" spans="1:31" s="1" customFormat="1" ht="14.45" customHeight="1">
      <c r="B44" s="16"/>
      <c r="I44" s="84"/>
      <c r="J44" s="84"/>
      <c r="M44" s="16"/>
    </row>
    <row r="45" spans="1:31" s="1" customFormat="1" ht="14.45" customHeight="1">
      <c r="B45" s="16"/>
      <c r="I45" s="84"/>
      <c r="J45" s="84"/>
      <c r="M45" s="16"/>
    </row>
    <row r="46" spans="1:31" s="1" customFormat="1" ht="14.45" customHeight="1">
      <c r="B46" s="16"/>
      <c r="I46" s="84"/>
      <c r="J46" s="84"/>
      <c r="M46" s="16"/>
    </row>
    <row r="47" spans="1:31" s="1" customFormat="1" ht="14.45" customHeight="1">
      <c r="B47" s="16"/>
      <c r="I47" s="84"/>
      <c r="J47" s="84"/>
      <c r="M47" s="16"/>
    </row>
    <row r="48" spans="1:31" s="1" customFormat="1" ht="14.45" customHeight="1">
      <c r="B48" s="16"/>
      <c r="I48" s="84"/>
      <c r="J48" s="84"/>
      <c r="M48" s="16"/>
    </row>
    <row r="49" spans="1:31" s="1" customFormat="1" ht="14.45" customHeight="1">
      <c r="B49" s="16"/>
      <c r="I49" s="84"/>
      <c r="J49" s="84"/>
      <c r="M49" s="16"/>
    </row>
    <row r="50" spans="1:31" s="2" customFormat="1" ht="14.45" customHeight="1">
      <c r="B50" s="37"/>
      <c r="D50" s="38" t="s">
        <v>44</v>
      </c>
      <c r="E50" s="39"/>
      <c r="F50" s="39"/>
      <c r="G50" s="38" t="s">
        <v>45</v>
      </c>
      <c r="H50" s="39"/>
      <c r="I50" s="108"/>
      <c r="J50" s="108"/>
      <c r="K50" s="39"/>
      <c r="L50" s="39"/>
      <c r="M50" s="37"/>
    </row>
    <row r="51" spans="1:31">
      <c r="B51" s="16"/>
      <c r="M51" s="16"/>
    </row>
    <row r="52" spans="1:31">
      <c r="B52" s="16"/>
      <c r="M52" s="16"/>
    </row>
    <row r="53" spans="1:31">
      <c r="B53" s="16"/>
      <c r="M53" s="16"/>
    </row>
    <row r="54" spans="1:31">
      <c r="B54" s="16"/>
      <c r="M54" s="16"/>
    </row>
    <row r="55" spans="1:31">
      <c r="B55" s="16"/>
      <c r="M55" s="16"/>
    </row>
    <row r="56" spans="1:31">
      <c r="B56" s="16"/>
      <c r="M56" s="16"/>
    </row>
    <row r="57" spans="1:31">
      <c r="B57" s="16"/>
      <c r="M57" s="16"/>
    </row>
    <row r="58" spans="1:31">
      <c r="B58" s="16"/>
      <c r="M58" s="16"/>
    </row>
    <row r="59" spans="1:31">
      <c r="B59" s="16"/>
      <c r="M59" s="16"/>
    </row>
    <row r="60" spans="1:31">
      <c r="B60" s="16"/>
      <c r="M60" s="16"/>
    </row>
    <row r="61" spans="1:31" s="2" customFormat="1" ht="12.75">
      <c r="A61" s="27"/>
      <c r="B61" s="28"/>
      <c r="C61" s="27"/>
      <c r="D61" s="40" t="s">
        <v>46</v>
      </c>
      <c r="E61" s="30"/>
      <c r="F61" s="109" t="s">
        <v>47</v>
      </c>
      <c r="G61" s="40" t="s">
        <v>46</v>
      </c>
      <c r="H61" s="30"/>
      <c r="I61" s="110"/>
      <c r="J61" s="111" t="s">
        <v>47</v>
      </c>
      <c r="K61" s="30"/>
      <c r="L61" s="30"/>
      <c r="M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6"/>
      <c r="M62" s="16"/>
    </row>
    <row r="63" spans="1:31">
      <c r="B63" s="16"/>
      <c r="M63" s="16"/>
    </row>
    <row r="64" spans="1:31">
      <c r="B64" s="16"/>
      <c r="M64" s="16"/>
    </row>
    <row r="65" spans="1:31" s="2" customFormat="1" ht="12.75">
      <c r="A65" s="27"/>
      <c r="B65" s="28"/>
      <c r="C65" s="27"/>
      <c r="D65" s="38" t="s">
        <v>48</v>
      </c>
      <c r="E65" s="41"/>
      <c r="F65" s="41"/>
      <c r="G65" s="38" t="s">
        <v>49</v>
      </c>
      <c r="H65" s="41"/>
      <c r="I65" s="112"/>
      <c r="J65" s="112"/>
      <c r="K65" s="41"/>
      <c r="L65" s="41"/>
      <c r="M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6"/>
      <c r="M66" s="16"/>
    </row>
    <row r="67" spans="1:31">
      <c r="B67" s="16"/>
      <c r="M67" s="16"/>
    </row>
    <row r="68" spans="1:31">
      <c r="B68" s="16"/>
      <c r="M68" s="16"/>
    </row>
    <row r="69" spans="1:31">
      <c r="B69" s="16"/>
      <c r="M69" s="16"/>
    </row>
    <row r="70" spans="1:31">
      <c r="B70" s="16"/>
      <c r="M70" s="16"/>
    </row>
    <row r="71" spans="1:31">
      <c r="B71" s="16"/>
      <c r="M71" s="16"/>
    </row>
    <row r="72" spans="1:31">
      <c r="B72" s="16"/>
      <c r="M72" s="16"/>
    </row>
    <row r="73" spans="1:31">
      <c r="B73" s="16"/>
      <c r="M73" s="16"/>
    </row>
    <row r="74" spans="1:31">
      <c r="B74" s="16"/>
      <c r="M74" s="16"/>
    </row>
    <row r="75" spans="1:31">
      <c r="B75" s="16"/>
      <c r="M75" s="16"/>
    </row>
    <row r="76" spans="1:31" s="2" customFormat="1" ht="12.75">
      <c r="A76" s="27"/>
      <c r="B76" s="28"/>
      <c r="C76" s="27"/>
      <c r="D76" s="40" t="s">
        <v>46</v>
      </c>
      <c r="E76" s="30"/>
      <c r="F76" s="109" t="s">
        <v>47</v>
      </c>
      <c r="G76" s="40" t="s">
        <v>46</v>
      </c>
      <c r="H76" s="30"/>
      <c r="I76" s="110"/>
      <c r="J76" s="111" t="s">
        <v>47</v>
      </c>
      <c r="K76" s="30"/>
      <c r="L76" s="30"/>
      <c r="M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customHeight="1">
      <c r="A77" s="27"/>
      <c r="B77" s="42"/>
      <c r="C77" s="43"/>
      <c r="D77" s="43"/>
      <c r="E77" s="43"/>
      <c r="F77" s="43"/>
      <c r="G77" s="43"/>
      <c r="H77" s="43"/>
      <c r="I77" s="113"/>
      <c r="J77" s="113"/>
      <c r="K77" s="43"/>
      <c r="L77" s="43"/>
      <c r="M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6.95" customHeight="1">
      <c r="A81" s="27"/>
      <c r="B81" s="44"/>
      <c r="C81" s="45"/>
      <c r="D81" s="45"/>
      <c r="E81" s="45"/>
      <c r="F81" s="45"/>
      <c r="G81" s="45"/>
      <c r="H81" s="45"/>
      <c r="I81" s="114"/>
      <c r="J81" s="114"/>
      <c r="K81" s="45"/>
      <c r="L81" s="45"/>
      <c r="M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customHeight="1">
      <c r="A82" s="27"/>
      <c r="B82" s="28"/>
      <c r="C82" s="17" t="s">
        <v>89</v>
      </c>
      <c r="D82" s="27"/>
      <c r="E82" s="27"/>
      <c r="F82" s="27"/>
      <c r="G82" s="27"/>
      <c r="H82" s="27"/>
      <c r="I82" s="87"/>
      <c r="J82" s="87"/>
      <c r="K82" s="27"/>
      <c r="L82" s="27"/>
      <c r="M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customHeight="1">
      <c r="A83" s="27"/>
      <c r="B83" s="28"/>
      <c r="C83" s="27"/>
      <c r="D83" s="27"/>
      <c r="E83" s="27"/>
      <c r="F83" s="27"/>
      <c r="G83" s="27"/>
      <c r="H83" s="27"/>
      <c r="I83" s="87"/>
      <c r="J83" s="87"/>
      <c r="K83" s="27"/>
      <c r="L83" s="27"/>
      <c r="M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3" t="s">
        <v>16</v>
      </c>
      <c r="D84" s="27"/>
      <c r="E84" s="27"/>
      <c r="F84" s="27"/>
      <c r="G84" s="27"/>
      <c r="H84" s="27"/>
      <c r="I84" s="87"/>
      <c r="J84" s="87"/>
      <c r="K84" s="27"/>
      <c r="L84" s="27"/>
      <c r="M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226" t="str">
        <f>E7</f>
        <v>Oprava ÚO v žst. Kařízek, Holoubkov a Rokycany</v>
      </c>
      <c r="F85" s="227"/>
      <c r="G85" s="227"/>
      <c r="H85" s="227"/>
      <c r="I85" s="87"/>
      <c r="J85" s="87"/>
      <c r="K85" s="27"/>
      <c r="L85" s="27"/>
      <c r="M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3" t="s">
        <v>85</v>
      </c>
      <c r="D86" s="27"/>
      <c r="E86" s="27"/>
      <c r="F86" s="27"/>
      <c r="G86" s="27"/>
      <c r="H86" s="27"/>
      <c r="I86" s="87"/>
      <c r="J86" s="87"/>
      <c r="K86" s="27"/>
      <c r="L86" s="27"/>
      <c r="M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27"/>
      <c r="B87" s="28"/>
      <c r="C87" s="27"/>
      <c r="D87" s="27"/>
      <c r="E87" s="212" t="str">
        <f>E9</f>
        <v>S1 - Technologická část</v>
      </c>
      <c r="F87" s="225"/>
      <c r="G87" s="225"/>
      <c r="H87" s="225"/>
      <c r="I87" s="87"/>
      <c r="J87" s="87"/>
      <c r="K87" s="27"/>
      <c r="L87" s="27"/>
      <c r="M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customHeight="1">
      <c r="A88" s="27"/>
      <c r="B88" s="28"/>
      <c r="C88" s="27"/>
      <c r="D88" s="27"/>
      <c r="E88" s="27"/>
      <c r="F88" s="27"/>
      <c r="G88" s="27"/>
      <c r="H88" s="27"/>
      <c r="I88" s="87"/>
      <c r="J88" s="87"/>
      <c r="K88" s="27"/>
      <c r="L88" s="27"/>
      <c r="M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3" t="s">
        <v>19</v>
      </c>
      <c r="D89" s="27"/>
      <c r="E89" s="27"/>
      <c r="F89" s="21" t="str">
        <f>F12</f>
        <v>Rokycany - Kařízek</v>
      </c>
      <c r="G89" s="27"/>
      <c r="H89" s="27"/>
      <c r="I89" s="88" t="s">
        <v>21</v>
      </c>
      <c r="J89" s="90">
        <f>IF(J12="","",J12)</f>
        <v>43866</v>
      </c>
      <c r="K89" s="27"/>
      <c r="L89" s="27"/>
      <c r="M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6.95" customHeight="1">
      <c r="A90" s="27"/>
      <c r="B90" s="28"/>
      <c r="C90" s="27"/>
      <c r="D90" s="27"/>
      <c r="E90" s="27"/>
      <c r="F90" s="27"/>
      <c r="G90" s="27"/>
      <c r="H90" s="27"/>
      <c r="I90" s="87"/>
      <c r="J90" s="87"/>
      <c r="K90" s="27"/>
      <c r="L90" s="27"/>
      <c r="M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2" customHeight="1">
      <c r="A91" s="27"/>
      <c r="B91" s="28"/>
      <c r="C91" s="23" t="s">
        <v>22</v>
      </c>
      <c r="D91" s="27"/>
      <c r="E91" s="27"/>
      <c r="F91" s="21" t="str">
        <f>E15</f>
        <v xml:space="preserve"> </v>
      </c>
      <c r="G91" s="27"/>
      <c r="H91" s="27"/>
      <c r="I91" s="88" t="s">
        <v>28</v>
      </c>
      <c r="J91" s="115" t="str">
        <f>E21</f>
        <v xml:space="preserve"> </v>
      </c>
      <c r="K91" s="27"/>
      <c r="L91" s="27"/>
      <c r="M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" customHeight="1">
      <c r="A92" s="27"/>
      <c r="B92" s="28"/>
      <c r="C92" s="23" t="s">
        <v>26</v>
      </c>
      <c r="D92" s="27"/>
      <c r="E92" s="27"/>
      <c r="F92" s="21" t="str">
        <f>IF(E18="","",E18)</f>
        <v>Vyplň údaj</v>
      </c>
      <c r="G92" s="27"/>
      <c r="H92" s="27"/>
      <c r="I92" s="88" t="s">
        <v>29</v>
      </c>
      <c r="J92" s="115" t="str">
        <f>E24</f>
        <v xml:space="preserve"> </v>
      </c>
      <c r="K92" s="27"/>
      <c r="L92" s="27"/>
      <c r="M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27"/>
      <c r="B93" s="28"/>
      <c r="C93" s="27"/>
      <c r="D93" s="27"/>
      <c r="E93" s="27"/>
      <c r="F93" s="27"/>
      <c r="G93" s="27"/>
      <c r="H93" s="27"/>
      <c r="I93" s="87"/>
      <c r="J93" s="87"/>
      <c r="K93" s="27"/>
      <c r="L93" s="27"/>
      <c r="M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16" t="s">
        <v>90</v>
      </c>
      <c r="D94" s="101"/>
      <c r="E94" s="101"/>
      <c r="F94" s="101"/>
      <c r="G94" s="101"/>
      <c r="H94" s="101"/>
      <c r="I94" s="117" t="s">
        <v>91</v>
      </c>
      <c r="J94" s="117" t="s">
        <v>92</v>
      </c>
      <c r="K94" s="118" t="s">
        <v>93</v>
      </c>
      <c r="L94" s="101"/>
      <c r="M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87"/>
      <c r="J95" s="87"/>
      <c r="K95" s="27"/>
      <c r="L95" s="27"/>
      <c r="M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>
      <c r="A96" s="27"/>
      <c r="B96" s="28"/>
      <c r="C96" s="119" t="s">
        <v>94</v>
      </c>
      <c r="D96" s="27"/>
      <c r="E96" s="27"/>
      <c r="F96" s="27"/>
      <c r="G96" s="27"/>
      <c r="H96" s="27"/>
      <c r="I96" s="120">
        <f>Q118</f>
        <v>0</v>
      </c>
      <c r="J96" s="120">
        <f>R118</f>
        <v>0</v>
      </c>
      <c r="K96" s="65">
        <f>K118</f>
        <v>0</v>
      </c>
      <c r="L96" s="27"/>
      <c r="M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3" t="s">
        <v>95</v>
      </c>
    </row>
    <row r="97" spans="1:31" s="9" customFormat="1" ht="24.95" customHeight="1">
      <c r="B97" s="121"/>
      <c r="D97" s="122" t="s">
        <v>96</v>
      </c>
      <c r="E97" s="123"/>
      <c r="F97" s="123"/>
      <c r="G97" s="123"/>
      <c r="H97" s="123"/>
      <c r="I97" s="124">
        <f>Q121</f>
        <v>0</v>
      </c>
      <c r="J97" s="124">
        <f>R121</f>
        <v>0</v>
      </c>
      <c r="K97" s="125">
        <f>K121</f>
        <v>0</v>
      </c>
      <c r="M97" s="121"/>
    </row>
    <row r="98" spans="1:31" s="9" customFormat="1" ht="24.95" customHeight="1">
      <c r="B98" s="121"/>
      <c r="D98" s="122" t="s">
        <v>97</v>
      </c>
      <c r="E98" s="123"/>
      <c r="F98" s="123"/>
      <c r="G98" s="123"/>
      <c r="H98" s="123"/>
      <c r="I98" s="124">
        <f>Q128</f>
        <v>0</v>
      </c>
      <c r="J98" s="124">
        <f>R128</f>
        <v>0</v>
      </c>
      <c r="K98" s="125">
        <f>K128</f>
        <v>0</v>
      </c>
      <c r="M98" s="121"/>
    </row>
    <row r="99" spans="1:31" s="2" customFormat="1" ht="21.75" customHeight="1">
      <c r="A99" s="27"/>
      <c r="B99" s="28"/>
      <c r="C99" s="27"/>
      <c r="D99" s="27"/>
      <c r="E99" s="27"/>
      <c r="F99" s="27"/>
      <c r="G99" s="27"/>
      <c r="H99" s="27"/>
      <c r="I99" s="87"/>
      <c r="J99" s="87"/>
      <c r="K99" s="27"/>
      <c r="L99" s="27"/>
      <c r="M99" s="3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</row>
    <row r="100" spans="1:31" s="2" customFormat="1" ht="6.95" customHeight="1">
      <c r="A100" s="27"/>
      <c r="B100" s="42"/>
      <c r="C100" s="43"/>
      <c r="D100" s="43"/>
      <c r="E100" s="43"/>
      <c r="F100" s="43"/>
      <c r="G100" s="43"/>
      <c r="H100" s="43"/>
      <c r="I100" s="113"/>
      <c r="J100" s="113"/>
      <c r="K100" s="43"/>
      <c r="L100" s="43"/>
      <c r="M100" s="3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</row>
    <row r="104" spans="1:31" s="2" customFormat="1" ht="6.95" customHeight="1">
      <c r="A104" s="27"/>
      <c r="B104" s="44"/>
      <c r="C104" s="45"/>
      <c r="D104" s="45"/>
      <c r="E104" s="45"/>
      <c r="F104" s="45"/>
      <c r="G104" s="45"/>
      <c r="H104" s="45"/>
      <c r="I104" s="114"/>
      <c r="J104" s="114"/>
      <c r="K104" s="45"/>
      <c r="L104" s="45"/>
      <c r="M104" s="3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s="2" customFormat="1" ht="24.95" customHeight="1">
      <c r="A105" s="27"/>
      <c r="B105" s="28"/>
      <c r="C105" s="17" t="s">
        <v>98</v>
      </c>
      <c r="D105" s="27"/>
      <c r="E105" s="27"/>
      <c r="F105" s="27"/>
      <c r="G105" s="27"/>
      <c r="H105" s="27"/>
      <c r="I105" s="87"/>
      <c r="J105" s="87"/>
      <c r="K105" s="27"/>
      <c r="L105" s="27"/>
      <c r="M105" s="3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6.95" customHeight="1">
      <c r="A106" s="27"/>
      <c r="B106" s="28"/>
      <c r="C106" s="27"/>
      <c r="D106" s="27"/>
      <c r="E106" s="27"/>
      <c r="F106" s="27"/>
      <c r="G106" s="27"/>
      <c r="H106" s="27"/>
      <c r="I106" s="87"/>
      <c r="J106" s="87"/>
      <c r="K106" s="27"/>
      <c r="L106" s="27"/>
      <c r="M106" s="3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12" customHeight="1">
      <c r="A107" s="27"/>
      <c r="B107" s="28"/>
      <c r="C107" s="23" t="s">
        <v>16</v>
      </c>
      <c r="D107" s="27"/>
      <c r="E107" s="27"/>
      <c r="F107" s="27"/>
      <c r="G107" s="27"/>
      <c r="H107" s="27"/>
      <c r="I107" s="87"/>
      <c r="J107" s="87"/>
      <c r="K107" s="27"/>
      <c r="L107" s="27"/>
      <c r="M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6.5" customHeight="1">
      <c r="A108" s="27"/>
      <c r="B108" s="28"/>
      <c r="C108" s="27"/>
      <c r="D108" s="27"/>
      <c r="E108" s="226" t="str">
        <f>E7</f>
        <v>Oprava ÚO v žst. Kařízek, Holoubkov a Rokycany</v>
      </c>
      <c r="F108" s="227"/>
      <c r="G108" s="227"/>
      <c r="H108" s="227"/>
      <c r="I108" s="87"/>
      <c r="J108" s="87"/>
      <c r="K108" s="27"/>
      <c r="L108" s="27"/>
      <c r="M108" s="3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12" customHeight="1">
      <c r="A109" s="27"/>
      <c r="B109" s="28"/>
      <c r="C109" s="23" t="s">
        <v>85</v>
      </c>
      <c r="D109" s="27"/>
      <c r="E109" s="27"/>
      <c r="F109" s="27"/>
      <c r="G109" s="27"/>
      <c r="H109" s="27"/>
      <c r="I109" s="87"/>
      <c r="J109" s="87"/>
      <c r="K109" s="27"/>
      <c r="L109" s="27"/>
      <c r="M109" s="3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6.5" customHeight="1">
      <c r="A110" s="27"/>
      <c r="B110" s="28"/>
      <c r="C110" s="27"/>
      <c r="D110" s="27"/>
      <c r="E110" s="212" t="str">
        <f>E9</f>
        <v>S1 - Technologická část</v>
      </c>
      <c r="F110" s="225"/>
      <c r="G110" s="225"/>
      <c r="H110" s="225"/>
      <c r="I110" s="87"/>
      <c r="J110" s="87"/>
      <c r="K110" s="27"/>
      <c r="L110" s="27"/>
      <c r="M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6.95" customHeight="1">
      <c r="A111" s="27"/>
      <c r="B111" s="28"/>
      <c r="C111" s="27"/>
      <c r="D111" s="27"/>
      <c r="E111" s="27"/>
      <c r="F111" s="27"/>
      <c r="G111" s="27"/>
      <c r="H111" s="27"/>
      <c r="I111" s="87"/>
      <c r="J111" s="87"/>
      <c r="K111" s="27"/>
      <c r="L111" s="27"/>
      <c r="M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2" customHeight="1">
      <c r="A112" s="27"/>
      <c r="B112" s="28"/>
      <c r="C112" s="23" t="s">
        <v>19</v>
      </c>
      <c r="D112" s="27"/>
      <c r="E112" s="27"/>
      <c r="F112" s="21" t="str">
        <f>F12</f>
        <v>Rokycany - Kařízek</v>
      </c>
      <c r="G112" s="27"/>
      <c r="H112" s="27"/>
      <c r="I112" s="88" t="s">
        <v>21</v>
      </c>
      <c r="J112" s="90">
        <f>IF(J12="","",J12)</f>
        <v>43866</v>
      </c>
      <c r="K112" s="27"/>
      <c r="L112" s="27"/>
      <c r="M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6.95" customHeight="1">
      <c r="A113" s="27"/>
      <c r="B113" s="28"/>
      <c r="C113" s="27"/>
      <c r="D113" s="27"/>
      <c r="E113" s="27"/>
      <c r="F113" s="27"/>
      <c r="G113" s="27"/>
      <c r="H113" s="27"/>
      <c r="I113" s="87"/>
      <c r="J113" s="87"/>
      <c r="K113" s="27"/>
      <c r="L113" s="27"/>
      <c r="M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15.2" customHeight="1">
      <c r="A114" s="27"/>
      <c r="B114" s="28"/>
      <c r="C114" s="23" t="s">
        <v>22</v>
      </c>
      <c r="D114" s="27"/>
      <c r="E114" s="27"/>
      <c r="F114" s="21" t="str">
        <f>E15</f>
        <v xml:space="preserve"> </v>
      </c>
      <c r="G114" s="27"/>
      <c r="H114" s="27"/>
      <c r="I114" s="88" t="s">
        <v>28</v>
      </c>
      <c r="J114" s="115" t="str">
        <f>E21</f>
        <v xml:space="preserve"> </v>
      </c>
      <c r="K114" s="27"/>
      <c r="L114" s="27"/>
      <c r="M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5.2" customHeight="1">
      <c r="A115" s="27"/>
      <c r="B115" s="28"/>
      <c r="C115" s="23" t="s">
        <v>26</v>
      </c>
      <c r="D115" s="27"/>
      <c r="E115" s="27"/>
      <c r="F115" s="21" t="str">
        <f>IF(E18="","",E18)</f>
        <v>Vyplň údaj</v>
      </c>
      <c r="G115" s="27"/>
      <c r="H115" s="27"/>
      <c r="I115" s="88" t="s">
        <v>29</v>
      </c>
      <c r="J115" s="115" t="str">
        <f>E24</f>
        <v xml:space="preserve"> </v>
      </c>
      <c r="K115" s="27"/>
      <c r="L115" s="27"/>
      <c r="M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0.35" customHeight="1">
      <c r="A116" s="27"/>
      <c r="B116" s="28"/>
      <c r="C116" s="27"/>
      <c r="D116" s="27"/>
      <c r="E116" s="27"/>
      <c r="F116" s="27"/>
      <c r="G116" s="27"/>
      <c r="H116" s="27"/>
      <c r="I116" s="87"/>
      <c r="J116" s="87"/>
      <c r="K116" s="27"/>
      <c r="L116" s="27"/>
      <c r="M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10" customFormat="1" ht="29.25" customHeight="1">
      <c r="A117" s="126"/>
      <c r="B117" s="127"/>
      <c r="C117" s="128" t="s">
        <v>99</v>
      </c>
      <c r="D117" s="129" t="s">
        <v>56</v>
      </c>
      <c r="E117" s="129" t="s">
        <v>52</v>
      </c>
      <c r="F117" s="129" t="s">
        <v>53</v>
      </c>
      <c r="G117" s="129" t="s">
        <v>100</v>
      </c>
      <c r="H117" s="129" t="s">
        <v>101</v>
      </c>
      <c r="I117" s="130" t="s">
        <v>102</v>
      </c>
      <c r="J117" s="130" t="s">
        <v>103</v>
      </c>
      <c r="K117" s="129" t="s">
        <v>93</v>
      </c>
      <c r="L117" s="131" t="s">
        <v>104</v>
      </c>
      <c r="M117" s="132"/>
      <c r="N117" s="56" t="s">
        <v>1</v>
      </c>
      <c r="O117" s="57" t="s">
        <v>35</v>
      </c>
      <c r="P117" s="57" t="s">
        <v>105</v>
      </c>
      <c r="Q117" s="57" t="s">
        <v>106</v>
      </c>
      <c r="R117" s="57" t="s">
        <v>107</v>
      </c>
      <c r="S117" s="57" t="s">
        <v>108</v>
      </c>
      <c r="T117" s="57" t="s">
        <v>109</v>
      </c>
      <c r="U117" s="57" t="s">
        <v>110</v>
      </c>
      <c r="V117" s="57" t="s">
        <v>111</v>
      </c>
      <c r="W117" s="57" t="s">
        <v>112</v>
      </c>
      <c r="X117" s="58" t="s">
        <v>113</v>
      </c>
      <c r="Y117" s="126"/>
      <c r="Z117" s="126"/>
      <c r="AA117" s="126"/>
      <c r="AB117" s="126"/>
      <c r="AC117" s="126"/>
      <c r="AD117" s="126"/>
      <c r="AE117" s="126"/>
    </row>
    <row r="118" spans="1:65" s="2" customFormat="1" ht="22.9" customHeight="1">
      <c r="A118" s="27"/>
      <c r="B118" s="28"/>
      <c r="C118" s="63" t="s">
        <v>114</v>
      </c>
      <c r="D118" s="27"/>
      <c r="E118" s="27"/>
      <c r="F118" s="27"/>
      <c r="G118" s="27"/>
      <c r="H118" s="27"/>
      <c r="I118" s="87"/>
      <c r="J118" s="87"/>
      <c r="K118" s="133">
        <f>BK118</f>
        <v>0</v>
      </c>
      <c r="L118" s="27"/>
      <c r="M118" s="28"/>
      <c r="N118" s="59"/>
      <c r="O118" s="50"/>
      <c r="P118" s="60"/>
      <c r="Q118" s="134">
        <f>Q119+Q120+Q121+Q128</f>
        <v>0</v>
      </c>
      <c r="R118" s="134">
        <f>R119+R120+R121+R128</f>
        <v>0</v>
      </c>
      <c r="S118" s="60"/>
      <c r="T118" s="135">
        <f>T119+T120+T121+T128</f>
        <v>0</v>
      </c>
      <c r="U118" s="60"/>
      <c r="V118" s="135">
        <f>V119+V120+V121+V128</f>
        <v>0</v>
      </c>
      <c r="W118" s="60"/>
      <c r="X118" s="136">
        <f>X119+X120+X121+X128</f>
        <v>0</v>
      </c>
      <c r="Y118" s="27"/>
      <c r="Z118" s="27"/>
      <c r="AA118" s="27"/>
      <c r="AB118" s="27"/>
      <c r="AC118" s="27"/>
      <c r="AD118" s="27"/>
      <c r="AE118" s="27"/>
      <c r="AT118" s="13" t="s">
        <v>72</v>
      </c>
      <c r="AU118" s="13" t="s">
        <v>95</v>
      </c>
      <c r="BK118" s="137">
        <f>BK119+BK120+BK121+BK128</f>
        <v>0</v>
      </c>
    </row>
    <row r="119" spans="1:65" s="2" customFormat="1" ht="21.75" customHeight="1">
      <c r="A119" s="27"/>
      <c r="B119" s="138"/>
      <c r="C119" s="139" t="s">
        <v>81</v>
      </c>
      <c r="D119" s="139" t="s">
        <v>115</v>
      </c>
      <c r="E119" s="140" t="s">
        <v>116</v>
      </c>
      <c r="F119" s="141" t="s">
        <v>117</v>
      </c>
      <c r="G119" s="142" t="s">
        <v>118</v>
      </c>
      <c r="H119" s="143">
        <v>16</v>
      </c>
      <c r="I119" s="144"/>
      <c r="J119" s="145"/>
      <c r="K119" s="146">
        <f>ROUND(P119*H119,2)</f>
        <v>0</v>
      </c>
      <c r="L119" s="141" t="s">
        <v>119</v>
      </c>
      <c r="M119" s="147"/>
      <c r="N119" s="148" t="s">
        <v>1</v>
      </c>
      <c r="O119" s="149" t="s">
        <v>36</v>
      </c>
      <c r="P119" s="150">
        <f>I119+J119</f>
        <v>0</v>
      </c>
      <c r="Q119" s="150">
        <f>ROUND(I119*H119,2)</f>
        <v>0</v>
      </c>
      <c r="R119" s="150">
        <f>ROUND(J119*H119,2)</f>
        <v>0</v>
      </c>
      <c r="S119" s="52"/>
      <c r="T119" s="151">
        <f>S119*H119</f>
        <v>0</v>
      </c>
      <c r="U119" s="151">
        <v>0</v>
      </c>
      <c r="V119" s="151">
        <f>U119*H119</f>
        <v>0</v>
      </c>
      <c r="W119" s="151">
        <v>0</v>
      </c>
      <c r="X119" s="152">
        <f>W119*H119</f>
        <v>0</v>
      </c>
      <c r="Y119" s="27"/>
      <c r="Z119" s="27"/>
      <c r="AA119" s="27"/>
      <c r="AB119" s="27"/>
      <c r="AC119" s="27"/>
      <c r="AD119" s="27"/>
      <c r="AE119" s="27"/>
      <c r="AR119" s="153" t="s">
        <v>120</v>
      </c>
      <c r="AT119" s="153" t="s">
        <v>115</v>
      </c>
      <c r="AU119" s="153" t="s">
        <v>73</v>
      </c>
      <c r="AY119" s="13" t="s">
        <v>121</v>
      </c>
      <c r="BE119" s="154">
        <f>IF(O119="základní",K119,0)</f>
        <v>0</v>
      </c>
      <c r="BF119" s="154">
        <f>IF(O119="snížená",K119,0)</f>
        <v>0</v>
      </c>
      <c r="BG119" s="154">
        <f>IF(O119="zákl. přenesená",K119,0)</f>
        <v>0</v>
      </c>
      <c r="BH119" s="154">
        <f>IF(O119="sníž. přenesená",K119,0)</f>
        <v>0</v>
      </c>
      <c r="BI119" s="154">
        <f>IF(O119="nulová",K119,0)</f>
        <v>0</v>
      </c>
      <c r="BJ119" s="13" t="s">
        <v>81</v>
      </c>
      <c r="BK119" s="154">
        <f>ROUND(P119*H119,2)</f>
        <v>0</v>
      </c>
      <c r="BL119" s="13" t="s">
        <v>122</v>
      </c>
      <c r="BM119" s="153" t="s">
        <v>123</v>
      </c>
    </row>
    <row r="120" spans="1:65" s="2" customFormat="1">
      <c r="A120" s="27"/>
      <c r="B120" s="28"/>
      <c r="C120" s="27"/>
      <c r="D120" s="155" t="s">
        <v>124</v>
      </c>
      <c r="E120" s="27"/>
      <c r="F120" s="156" t="s">
        <v>117</v>
      </c>
      <c r="G120" s="27"/>
      <c r="H120" s="27"/>
      <c r="I120" s="87"/>
      <c r="J120" s="87"/>
      <c r="K120" s="27"/>
      <c r="L120" s="27"/>
      <c r="M120" s="28"/>
      <c r="N120" s="157"/>
      <c r="O120" s="158"/>
      <c r="P120" s="52"/>
      <c r="Q120" s="52"/>
      <c r="R120" s="52"/>
      <c r="S120" s="52"/>
      <c r="T120" s="52"/>
      <c r="U120" s="52"/>
      <c r="V120" s="52"/>
      <c r="W120" s="52"/>
      <c r="X120" s="53"/>
      <c r="Y120" s="27"/>
      <c r="Z120" s="27"/>
      <c r="AA120" s="27"/>
      <c r="AB120" s="27"/>
      <c r="AC120" s="27"/>
      <c r="AD120" s="27"/>
      <c r="AE120" s="27"/>
      <c r="AT120" s="13" t="s">
        <v>124</v>
      </c>
      <c r="AU120" s="13" t="s">
        <v>73</v>
      </c>
    </row>
    <row r="121" spans="1:65" s="11" customFormat="1" ht="25.9" customHeight="1">
      <c r="B121" s="159"/>
      <c r="D121" s="160" t="s">
        <v>72</v>
      </c>
      <c r="E121" s="161" t="s">
        <v>125</v>
      </c>
      <c r="F121" s="161" t="s">
        <v>126</v>
      </c>
      <c r="I121" s="162"/>
      <c r="J121" s="162"/>
      <c r="K121" s="163">
        <f>BK121</f>
        <v>0</v>
      </c>
      <c r="M121" s="159"/>
      <c r="N121" s="164"/>
      <c r="O121" s="165"/>
      <c r="P121" s="165"/>
      <c r="Q121" s="166">
        <f>SUM(Q122:Q127)</f>
        <v>0</v>
      </c>
      <c r="R121" s="166">
        <f>SUM(R122:R127)</f>
        <v>0</v>
      </c>
      <c r="S121" s="165"/>
      <c r="T121" s="167">
        <f>SUM(T122:T127)</f>
        <v>0</v>
      </c>
      <c r="U121" s="165"/>
      <c r="V121" s="167">
        <f>SUM(V122:V127)</f>
        <v>0</v>
      </c>
      <c r="W121" s="165"/>
      <c r="X121" s="168">
        <f>SUM(X122:X127)</f>
        <v>0</v>
      </c>
      <c r="AR121" s="160" t="s">
        <v>122</v>
      </c>
      <c r="AT121" s="169" t="s">
        <v>72</v>
      </c>
      <c r="AU121" s="169" t="s">
        <v>73</v>
      </c>
      <c r="AY121" s="160" t="s">
        <v>121</v>
      </c>
      <c r="BK121" s="170">
        <f>SUM(BK122:BK127)</f>
        <v>0</v>
      </c>
    </row>
    <row r="122" spans="1:65" s="2" customFormat="1" ht="21.75" customHeight="1">
      <c r="A122" s="27"/>
      <c r="B122" s="138"/>
      <c r="C122" s="171" t="s">
        <v>83</v>
      </c>
      <c r="D122" s="171" t="s">
        <v>127</v>
      </c>
      <c r="E122" s="172" t="s">
        <v>128</v>
      </c>
      <c r="F122" s="173" t="s">
        <v>129</v>
      </c>
      <c r="G122" s="174" t="s">
        <v>118</v>
      </c>
      <c r="H122" s="175">
        <v>16</v>
      </c>
      <c r="I122" s="176"/>
      <c r="J122" s="176"/>
      <c r="K122" s="177">
        <f>ROUND(P122*H122,2)</f>
        <v>0</v>
      </c>
      <c r="L122" s="173" t="s">
        <v>119</v>
      </c>
      <c r="M122" s="28"/>
      <c r="N122" s="178" t="s">
        <v>1</v>
      </c>
      <c r="O122" s="149" t="s">
        <v>36</v>
      </c>
      <c r="P122" s="150">
        <f>I122+J122</f>
        <v>0</v>
      </c>
      <c r="Q122" s="150">
        <f>ROUND(I122*H122,2)</f>
        <v>0</v>
      </c>
      <c r="R122" s="150">
        <f>ROUND(J122*H122,2)</f>
        <v>0</v>
      </c>
      <c r="S122" s="52"/>
      <c r="T122" s="151">
        <f>S122*H122</f>
        <v>0</v>
      </c>
      <c r="U122" s="151">
        <v>0</v>
      </c>
      <c r="V122" s="151">
        <f>U122*H122</f>
        <v>0</v>
      </c>
      <c r="W122" s="151">
        <v>0</v>
      </c>
      <c r="X122" s="152">
        <f>W122*H122</f>
        <v>0</v>
      </c>
      <c r="Y122" s="27"/>
      <c r="Z122" s="27"/>
      <c r="AA122" s="27"/>
      <c r="AB122" s="27"/>
      <c r="AC122" s="27"/>
      <c r="AD122" s="27"/>
      <c r="AE122" s="27"/>
      <c r="AR122" s="153" t="s">
        <v>130</v>
      </c>
      <c r="AT122" s="153" t="s">
        <v>127</v>
      </c>
      <c r="AU122" s="153" t="s">
        <v>81</v>
      </c>
      <c r="AY122" s="13" t="s">
        <v>121</v>
      </c>
      <c r="BE122" s="154">
        <f>IF(O122="základní",K122,0)</f>
        <v>0</v>
      </c>
      <c r="BF122" s="154">
        <f>IF(O122="snížená",K122,0)</f>
        <v>0</v>
      </c>
      <c r="BG122" s="154">
        <f>IF(O122="zákl. přenesená",K122,0)</f>
        <v>0</v>
      </c>
      <c r="BH122" s="154">
        <f>IF(O122="sníž. přenesená",K122,0)</f>
        <v>0</v>
      </c>
      <c r="BI122" s="154">
        <f>IF(O122="nulová",K122,0)</f>
        <v>0</v>
      </c>
      <c r="BJ122" s="13" t="s">
        <v>81</v>
      </c>
      <c r="BK122" s="154">
        <f>ROUND(P122*H122,2)</f>
        <v>0</v>
      </c>
      <c r="BL122" s="13" t="s">
        <v>130</v>
      </c>
      <c r="BM122" s="153" t="s">
        <v>131</v>
      </c>
    </row>
    <row r="123" spans="1:65" s="2" customFormat="1" ht="19.5">
      <c r="A123" s="27"/>
      <c r="B123" s="28"/>
      <c r="C123" s="27"/>
      <c r="D123" s="155" t="s">
        <v>124</v>
      </c>
      <c r="E123" s="27"/>
      <c r="F123" s="156" t="s">
        <v>129</v>
      </c>
      <c r="G123" s="27"/>
      <c r="H123" s="27"/>
      <c r="I123" s="87"/>
      <c r="J123" s="87"/>
      <c r="K123" s="27"/>
      <c r="L123" s="27"/>
      <c r="M123" s="28"/>
      <c r="N123" s="157"/>
      <c r="O123" s="158"/>
      <c r="P123" s="52"/>
      <c r="Q123" s="52"/>
      <c r="R123" s="52"/>
      <c r="S123" s="52"/>
      <c r="T123" s="52"/>
      <c r="U123" s="52"/>
      <c r="V123" s="52"/>
      <c r="W123" s="52"/>
      <c r="X123" s="53"/>
      <c r="Y123" s="27"/>
      <c r="Z123" s="27"/>
      <c r="AA123" s="27"/>
      <c r="AB123" s="27"/>
      <c r="AC123" s="27"/>
      <c r="AD123" s="27"/>
      <c r="AE123" s="27"/>
      <c r="AT123" s="13" t="s">
        <v>124</v>
      </c>
      <c r="AU123" s="13" t="s">
        <v>81</v>
      </c>
    </row>
    <row r="124" spans="1:65" s="2" customFormat="1" ht="21.75" customHeight="1">
      <c r="A124" s="27"/>
      <c r="B124" s="138"/>
      <c r="C124" s="171" t="s">
        <v>132</v>
      </c>
      <c r="D124" s="171" t="s">
        <v>127</v>
      </c>
      <c r="E124" s="172" t="s">
        <v>133</v>
      </c>
      <c r="F124" s="173" t="s">
        <v>134</v>
      </c>
      <c r="G124" s="174" t="s">
        <v>135</v>
      </c>
      <c r="H124" s="175">
        <v>40</v>
      </c>
      <c r="I124" s="176"/>
      <c r="J124" s="176"/>
      <c r="K124" s="177">
        <f>ROUND(P124*H124,2)</f>
        <v>0</v>
      </c>
      <c r="L124" s="173" t="s">
        <v>119</v>
      </c>
      <c r="M124" s="28"/>
      <c r="N124" s="178" t="s">
        <v>1</v>
      </c>
      <c r="O124" s="149" t="s">
        <v>36</v>
      </c>
      <c r="P124" s="150">
        <f>I124+J124</f>
        <v>0</v>
      </c>
      <c r="Q124" s="150">
        <f>ROUND(I124*H124,2)</f>
        <v>0</v>
      </c>
      <c r="R124" s="150">
        <f>ROUND(J124*H124,2)</f>
        <v>0</v>
      </c>
      <c r="S124" s="52"/>
      <c r="T124" s="151">
        <f>S124*H124</f>
        <v>0</v>
      </c>
      <c r="U124" s="151">
        <v>0</v>
      </c>
      <c r="V124" s="151">
        <f>U124*H124</f>
        <v>0</v>
      </c>
      <c r="W124" s="151">
        <v>0</v>
      </c>
      <c r="X124" s="152">
        <f>W124*H124</f>
        <v>0</v>
      </c>
      <c r="Y124" s="27"/>
      <c r="Z124" s="27"/>
      <c r="AA124" s="27"/>
      <c r="AB124" s="27"/>
      <c r="AC124" s="27"/>
      <c r="AD124" s="27"/>
      <c r="AE124" s="27"/>
      <c r="AR124" s="153" t="s">
        <v>130</v>
      </c>
      <c r="AT124" s="153" t="s">
        <v>127</v>
      </c>
      <c r="AU124" s="153" t="s">
        <v>81</v>
      </c>
      <c r="AY124" s="13" t="s">
        <v>121</v>
      </c>
      <c r="BE124" s="154">
        <f>IF(O124="základní",K124,0)</f>
        <v>0</v>
      </c>
      <c r="BF124" s="154">
        <f>IF(O124="snížená",K124,0)</f>
        <v>0</v>
      </c>
      <c r="BG124" s="154">
        <f>IF(O124="zákl. přenesená",K124,0)</f>
        <v>0</v>
      </c>
      <c r="BH124" s="154">
        <f>IF(O124="sníž. přenesená",K124,0)</f>
        <v>0</v>
      </c>
      <c r="BI124" s="154">
        <f>IF(O124="nulová",K124,0)</f>
        <v>0</v>
      </c>
      <c r="BJ124" s="13" t="s">
        <v>81</v>
      </c>
      <c r="BK124" s="154">
        <f>ROUND(P124*H124,2)</f>
        <v>0</v>
      </c>
      <c r="BL124" s="13" t="s">
        <v>130</v>
      </c>
      <c r="BM124" s="153" t="s">
        <v>136</v>
      </c>
    </row>
    <row r="125" spans="1:65" s="2" customFormat="1" ht="29.25">
      <c r="A125" s="27"/>
      <c r="B125" s="28"/>
      <c r="C125" s="27"/>
      <c r="D125" s="155" t="s">
        <v>124</v>
      </c>
      <c r="E125" s="27"/>
      <c r="F125" s="156" t="s">
        <v>137</v>
      </c>
      <c r="G125" s="27"/>
      <c r="H125" s="27"/>
      <c r="I125" s="87"/>
      <c r="J125" s="87"/>
      <c r="K125" s="27"/>
      <c r="L125" s="27"/>
      <c r="M125" s="28"/>
      <c r="N125" s="157"/>
      <c r="O125" s="158"/>
      <c r="P125" s="52"/>
      <c r="Q125" s="52"/>
      <c r="R125" s="52"/>
      <c r="S125" s="52"/>
      <c r="T125" s="52"/>
      <c r="U125" s="52"/>
      <c r="V125" s="52"/>
      <c r="W125" s="52"/>
      <c r="X125" s="53"/>
      <c r="Y125" s="27"/>
      <c r="Z125" s="27"/>
      <c r="AA125" s="27"/>
      <c r="AB125" s="27"/>
      <c r="AC125" s="27"/>
      <c r="AD125" s="27"/>
      <c r="AE125" s="27"/>
      <c r="AT125" s="13" t="s">
        <v>124</v>
      </c>
      <c r="AU125" s="13" t="s">
        <v>81</v>
      </c>
    </row>
    <row r="126" spans="1:65" s="2" customFormat="1" ht="33" customHeight="1">
      <c r="A126" s="27"/>
      <c r="B126" s="138"/>
      <c r="C126" s="171" t="s">
        <v>122</v>
      </c>
      <c r="D126" s="171" t="s">
        <v>127</v>
      </c>
      <c r="E126" s="172" t="s">
        <v>138</v>
      </c>
      <c r="F126" s="173" t="s">
        <v>139</v>
      </c>
      <c r="G126" s="174" t="s">
        <v>118</v>
      </c>
      <c r="H126" s="175">
        <v>16</v>
      </c>
      <c r="I126" s="176"/>
      <c r="J126" s="176"/>
      <c r="K126" s="177">
        <f>ROUND(P126*H126,2)</f>
        <v>0</v>
      </c>
      <c r="L126" s="173" t="s">
        <v>119</v>
      </c>
      <c r="M126" s="28"/>
      <c r="N126" s="178" t="s">
        <v>1</v>
      </c>
      <c r="O126" s="149" t="s">
        <v>36</v>
      </c>
      <c r="P126" s="150">
        <f>I126+J126</f>
        <v>0</v>
      </c>
      <c r="Q126" s="150">
        <f>ROUND(I126*H126,2)</f>
        <v>0</v>
      </c>
      <c r="R126" s="150">
        <f>ROUND(J126*H126,2)</f>
        <v>0</v>
      </c>
      <c r="S126" s="52"/>
      <c r="T126" s="151">
        <f>S126*H126</f>
        <v>0</v>
      </c>
      <c r="U126" s="151">
        <v>0</v>
      </c>
      <c r="V126" s="151">
        <f>U126*H126</f>
        <v>0</v>
      </c>
      <c r="W126" s="151">
        <v>0</v>
      </c>
      <c r="X126" s="152">
        <f>W126*H126</f>
        <v>0</v>
      </c>
      <c r="Y126" s="27"/>
      <c r="Z126" s="27"/>
      <c r="AA126" s="27"/>
      <c r="AB126" s="27"/>
      <c r="AC126" s="27"/>
      <c r="AD126" s="27"/>
      <c r="AE126" s="27"/>
      <c r="AR126" s="153" t="s">
        <v>130</v>
      </c>
      <c r="AT126" s="153" t="s">
        <v>127</v>
      </c>
      <c r="AU126" s="153" t="s">
        <v>81</v>
      </c>
      <c r="AY126" s="13" t="s">
        <v>121</v>
      </c>
      <c r="BE126" s="154">
        <f>IF(O126="základní",K126,0)</f>
        <v>0</v>
      </c>
      <c r="BF126" s="154">
        <f>IF(O126="snížená",K126,0)</f>
        <v>0</v>
      </c>
      <c r="BG126" s="154">
        <f>IF(O126="zákl. přenesená",K126,0)</f>
        <v>0</v>
      </c>
      <c r="BH126" s="154">
        <f>IF(O126="sníž. přenesená",K126,0)</f>
        <v>0</v>
      </c>
      <c r="BI126" s="154">
        <f>IF(O126="nulová",K126,0)</f>
        <v>0</v>
      </c>
      <c r="BJ126" s="13" t="s">
        <v>81</v>
      </c>
      <c r="BK126" s="154">
        <f>ROUND(P126*H126,2)</f>
        <v>0</v>
      </c>
      <c r="BL126" s="13" t="s">
        <v>130</v>
      </c>
      <c r="BM126" s="153" t="s">
        <v>140</v>
      </c>
    </row>
    <row r="127" spans="1:65" s="2" customFormat="1" ht="29.25">
      <c r="A127" s="27"/>
      <c r="B127" s="28"/>
      <c r="C127" s="27"/>
      <c r="D127" s="155" t="s">
        <v>124</v>
      </c>
      <c r="E127" s="27"/>
      <c r="F127" s="156" t="s">
        <v>141</v>
      </c>
      <c r="G127" s="27"/>
      <c r="H127" s="27"/>
      <c r="I127" s="87"/>
      <c r="J127" s="87"/>
      <c r="K127" s="27"/>
      <c r="L127" s="27"/>
      <c r="M127" s="28"/>
      <c r="N127" s="157"/>
      <c r="O127" s="158"/>
      <c r="P127" s="52"/>
      <c r="Q127" s="52"/>
      <c r="R127" s="52"/>
      <c r="S127" s="52"/>
      <c r="T127" s="52"/>
      <c r="U127" s="52"/>
      <c r="V127" s="52"/>
      <c r="W127" s="52"/>
      <c r="X127" s="53"/>
      <c r="Y127" s="27"/>
      <c r="Z127" s="27"/>
      <c r="AA127" s="27"/>
      <c r="AB127" s="27"/>
      <c r="AC127" s="27"/>
      <c r="AD127" s="27"/>
      <c r="AE127" s="27"/>
      <c r="AT127" s="13" t="s">
        <v>124</v>
      </c>
      <c r="AU127" s="13" t="s">
        <v>81</v>
      </c>
    </row>
    <row r="128" spans="1:65" s="11" customFormat="1" ht="25.9" customHeight="1">
      <c r="B128" s="159"/>
      <c r="D128" s="160" t="s">
        <v>72</v>
      </c>
      <c r="E128" s="161" t="s">
        <v>142</v>
      </c>
      <c r="F128" s="161" t="s">
        <v>143</v>
      </c>
      <c r="I128" s="162"/>
      <c r="J128" s="162"/>
      <c r="K128" s="163">
        <f>BK128</f>
        <v>0</v>
      </c>
      <c r="M128" s="159"/>
      <c r="N128" s="164"/>
      <c r="O128" s="165"/>
      <c r="P128" s="165"/>
      <c r="Q128" s="166">
        <f>SUM(Q129:Q134)</f>
        <v>0</v>
      </c>
      <c r="R128" s="166">
        <f>SUM(R129:R134)</f>
        <v>0</v>
      </c>
      <c r="S128" s="165"/>
      <c r="T128" s="167">
        <f>SUM(T129:T134)</f>
        <v>0</v>
      </c>
      <c r="U128" s="165"/>
      <c r="V128" s="167">
        <f>SUM(V129:V134)</f>
        <v>0</v>
      </c>
      <c r="W128" s="165"/>
      <c r="X128" s="168">
        <f>SUM(X129:X134)</f>
        <v>0</v>
      </c>
      <c r="AR128" s="160" t="s">
        <v>144</v>
      </c>
      <c r="AT128" s="169" t="s">
        <v>72</v>
      </c>
      <c r="AU128" s="169" t="s">
        <v>73</v>
      </c>
      <c r="AY128" s="160" t="s">
        <v>121</v>
      </c>
      <c r="BK128" s="170">
        <f>SUM(BK129:BK134)</f>
        <v>0</v>
      </c>
    </row>
    <row r="129" spans="1:65" s="2" customFormat="1" ht="33" customHeight="1">
      <c r="A129" s="27"/>
      <c r="B129" s="138"/>
      <c r="C129" s="171" t="s">
        <v>144</v>
      </c>
      <c r="D129" s="171" t="s">
        <v>127</v>
      </c>
      <c r="E129" s="172" t="s">
        <v>145</v>
      </c>
      <c r="F129" s="173" t="s">
        <v>146</v>
      </c>
      <c r="G129" s="174" t="s">
        <v>147</v>
      </c>
      <c r="H129" s="179"/>
      <c r="I129" s="176"/>
      <c r="J129" s="176"/>
      <c r="K129" s="177">
        <f>ROUND(P129*H129,2)</f>
        <v>0</v>
      </c>
      <c r="L129" s="173" t="s">
        <v>119</v>
      </c>
      <c r="M129" s="28"/>
      <c r="N129" s="178" t="s">
        <v>1</v>
      </c>
      <c r="O129" s="149" t="s">
        <v>36</v>
      </c>
      <c r="P129" s="150">
        <f>I129+J129</f>
        <v>0</v>
      </c>
      <c r="Q129" s="150">
        <f>ROUND(I129*H129,2)</f>
        <v>0</v>
      </c>
      <c r="R129" s="150">
        <f>ROUND(J129*H129,2)</f>
        <v>0</v>
      </c>
      <c r="S129" s="52"/>
      <c r="T129" s="151">
        <f>S129*H129</f>
        <v>0</v>
      </c>
      <c r="U129" s="151">
        <v>0</v>
      </c>
      <c r="V129" s="151">
        <f>U129*H129</f>
        <v>0</v>
      </c>
      <c r="W129" s="151">
        <v>0</v>
      </c>
      <c r="X129" s="152">
        <f>W129*H129</f>
        <v>0</v>
      </c>
      <c r="Y129" s="27"/>
      <c r="Z129" s="27"/>
      <c r="AA129" s="27"/>
      <c r="AB129" s="27"/>
      <c r="AC129" s="27"/>
      <c r="AD129" s="27"/>
      <c r="AE129" s="27"/>
      <c r="AR129" s="153" t="s">
        <v>122</v>
      </c>
      <c r="AT129" s="153" t="s">
        <v>127</v>
      </c>
      <c r="AU129" s="153" t="s">
        <v>81</v>
      </c>
      <c r="AY129" s="13" t="s">
        <v>121</v>
      </c>
      <c r="BE129" s="154">
        <f>IF(O129="základní",K129,0)</f>
        <v>0</v>
      </c>
      <c r="BF129" s="154">
        <f>IF(O129="snížená",K129,0)</f>
        <v>0</v>
      </c>
      <c r="BG129" s="154">
        <f>IF(O129="zákl. přenesená",K129,0)</f>
        <v>0</v>
      </c>
      <c r="BH129" s="154">
        <f>IF(O129="sníž. přenesená",K129,0)</f>
        <v>0</v>
      </c>
      <c r="BI129" s="154">
        <f>IF(O129="nulová",K129,0)</f>
        <v>0</v>
      </c>
      <c r="BJ129" s="13" t="s">
        <v>81</v>
      </c>
      <c r="BK129" s="154">
        <f>ROUND(P129*H129,2)</f>
        <v>0</v>
      </c>
      <c r="BL129" s="13" t="s">
        <v>122</v>
      </c>
      <c r="BM129" s="153" t="s">
        <v>148</v>
      </c>
    </row>
    <row r="130" spans="1:65" s="2" customFormat="1" ht="48.75">
      <c r="A130" s="27"/>
      <c r="B130" s="28"/>
      <c r="C130" s="27"/>
      <c r="D130" s="155" t="s">
        <v>124</v>
      </c>
      <c r="E130" s="27"/>
      <c r="F130" s="156" t="s">
        <v>149</v>
      </c>
      <c r="G130" s="27"/>
      <c r="H130" s="27"/>
      <c r="I130" s="87"/>
      <c r="J130" s="87"/>
      <c r="K130" s="27"/>
      <c r="L130" s="27"/>
      <c r="M130" s="28"/>
      <c r="N130" s="157"/>
      <c r="O130" s="158"/>
      <c r="P130" s="52"/>
      <c r="Q130" s="52"/>
      <c r="R130" s="52"/>
      <c r="S130" s="52"/>
      <c r="T130" s="52"/>
      <c r="U130" s="52"/>
      <c r="V130" s="52"/>
      <c r="W130" s="52"/>
      <c r="X130" s="53"/>
      <c r="Y130" s="27"/>
      <c r="Z130" s="27"/>
      <c r="AA130" s="27"/>
      <c r="AB130" s="27"/>
      <c r="AC130" s="27"/>
      <c r="AD130" s="27"/>
      <c r="AE130" s="27"/>
      <c r="AT130" s="13" t="s">
        <v>124</v>
      </c>
      <c r="AU130" s="13" t="s">
        <v>81</v>
      </c>
    </row>
    <row r="131" spans="1:65" s="2" customFormat="1" ht="19.5">
      <c r="A131" s="27"/>
      <c r="B131" s="28"/>
      <c r="C131" s="27"/>
      <c r="D131" s="155" t="s">
        <v>150</v>
      </c>
      <c r="E131" s="27"/>
      <c r="F131" s="180" t="s">
        <v>151</v>
      </c>
      <c r="G131" s="27"/>
      <c r="H131" s="27"/>
      <c r="I131" s="87"/>
      <c r="J131" s="87"/>
      <c r="K131" s="27"/>
      <c r="L131" s="27"/>
      <c r="M131" s="28"/>
      <c r="N131" s="157"/>
      <c r="O131" s="158"/>
      <c r="P131" s="52"/>
      <c r="Q131" s="52"/>
      <c r="R131" s="52"/>
      <c r="S131" s="52"/>
      <c r="T131" s="52"/>
      <c r="U131" s="52"/>
      <c r="V131" s="52"/>
      <c r="W131" s="52"/>
      <c r="X131" s="53"/>
      <c r="Y131" s="27"/>
      <c r="Z131" s="27"/>
      <c r="AA131" s="27"/>
      <c r="AB131" s="27"/>
      <c r="AC131" s="27"/>
      <c r="AD131" s="27"/>
      <c r="AE131" s="27"/>
      <c r="AT131" s="13" t="s">
        <v>150</v>
      </c>
      <c r="AU131" s="13" t="s">
        <v>81</v>
      </c>
    </row>
    <row r="132" spans="1:65" s="2" customFormat="1" ht="21.75" customHeight="1">
      <c r="A132" s="27"/>
      <c r="B132" s="138"/>
      <c r="C132" s="171" t="s">
        <v>152</v>
      </c>
      <c r="D132" s="171" t="s">
        <v>127</v>
      </c>
      <c r="E132" s="172" t="s">
        <v>153</v>
      </c>
      <c r="F132" s="173" t="s">
        <v>154</v>
      </c>
      <c r="G132" s="174" t="s">
        <v>147</v>
      </c>
      <c r="H132" s="179"/>
      <c r="I132" s="176"/>
      <c r="J132" s="176"/>
      <c r="K132" s="177">
        <f>ROUND(P132*H132,2)</f>
        <v>0</v>
      </c>
      <c r="L132" s="173" t="s">
        <v>119</v>
      </c>
      <c r="M132" s="28"/>
      <c r="N132" s="178" t="s">
        <v>1</v>
      </c>
      <c r="O132" s="149" t="s">
        <v>36</v>
      </c>
      <c r="P132" s="150">
        <f>I132+J132</f>
        <v>0</v>
      </c>
      <c r="Q132" s="150">
        <f>ROUND(I132*H132,2)</f>
        <v>0</v>
      </c>
      <c r="R132" s="150">
        <f>ROUND(J132*H132,2)</f>
        <v>0</v>
      </c>
      <c r="S132" s="52"/>
      <c r="T132" s="151">
        <f>S132*H132</f>
        <v>0</v>
      </c>
      <c r="U132" s="151">
        <v>0</v>
      </c>
      <c r="V132" s="151">
        <f>U132*H132</f>
        <v>0</v>
      </c>
      <c r="W132" s="151">
        <v>0</v>
      </c>
      <c r="X132" s="152">
        <f>W132*H132</f>
        <v>0</v>
      </c>
      <c r="Y132" s="27"/>
      <c r="Z132" s="27"/>
      <c r="AA132" s="27"/>
      <c r="AB132" s="27"/>
      <c r="AC132" s="27"/>
      <c r="AD132" s="27"/>
      <c r="AE132" s="27"/>
      <c r="AR132" s="153" t="s">
        <v>122</v>
      </c>
      <c r="AT132" s="153" t="s">
        <v>127</v>
      </c>
      <c r="AU132" s="153" t="s">
        <v>81</v>
      </c>
      <c r="AY132" s="13" t="s">
        <v>121</v>
      </c>
      <c r="BE132" s="154">
        <f>IF(O132="základní",K132,0)</f>
        <v>0</v>
      </c>
      <c r="BF132" s="154">
        <f>IF(O132="snížená",K132,0)</f>
        <v>0</v>
      </c>
      <c r="BG132" s="154">
        <f>IF(O132="zákl. přenesená",K132,0)</f>
        <v>0</v>
      </c>
      <c r="BH132" s="154">
        <f>IF(O132="sníž. přenesená",K132,0)</f>
        <v>0</v>
      </c>
      <c r="BI132" s="154">
        <f>IF(O132="nulová",K132,0)</f>
        <v>0</v>
      </c>
      <c r="BJ132" s="13" t="s">
        <v>81</v>
      </c>
      <c r="BK132" s="154">
        <f>ROUND(P132*H132,2)</f>
        <v>0</v>
      </c>
      <c r="BL132" s="13" t="s">
        <v>122</v>
      </c>
      <c r="BM132" s="153" t="s">
        <v>155</v>
      </c>
    </row>
    <row r="133" spans="1:65" s="2" customFormat="1">
      <c r="A133" s="27"/>
      <c r="B133" s="28"/>
      <c r="C133" s="27"/>
      <c r="D133" s="155" t="s">
        <v>124</v>
      </c>
      <c r="E133" s="27"/>
      <c r="F133" s="156" t="s">
        <v>154</v>
      </c>
      <c r="G133" s="27"/>
      <c r="H133" s="27"/>
      <c r="I133" s="87"/>
      <c r="J133" s="87"/>
      <c r="K133" s="27"/>
      <c r="L133" s="27"/>
      <c r="M133" s="28"/>
      <c r="N133" s="157"/>
      <c r="O133" s="158"/>
      <c r="P133" s="52"/>
      <c r="Q133" s="52"/>
      <c r="R133" s="52"/>
      <c r="S133" s="52"/>
      <c r="T133" s="52"/>
      <c r="U133" s="52"/>
      <c r="V133" s="52"/>
      <c r="W133" s="52"/>
      <c r="X133" s="53"/>
      <c r="Y133" s="27"/>
      <c r="Z133" s="27"/>
      <c r="AA133" s="27"/>
      <c r="AB133" s="27"/>
      <c r="AC133" s="27"/>
      <c r="AD133" s="27"/>
      <c r="AE133" s="27"/>
      <c r="AT133" s="13" t="s">
        <v>124</v>
      </c>
      <c r="AU133" s="13" t="s">
        <v>81</v>
      </c>
    </row>
    <row r="134" spans="1:65" s="2" customFormat="1" ht="19.5">
      <c r="A134" s="27"/>
      <c r="B134" s="28"/>
      <c r="C134" s="27"/>
      <c r="D134" s="155" t="s">
        <v>150</v>
      </c>
      <c r="E134" s="27"/>
      <c r="F134" s="180" t="s">
        <v>156</v>
      </c>
      <c r="G134" s="27"/>
      <c r="H134" s="27"/>
      <c r="I134" s="87"/>
      <c r="J134" s="87"/>
      <c r="K134" s="27"/>
      <c r="L134" s="27"/>
      <c r="M134" s="28"/>
      <c r="N134" s="181"/>
      <c r="O134" s="182"/>
      <c r="P134" s="183"/>
      <c r="Q134" s="183"/>
      <c r="R134" s="183"/>
      <c r="S134" s="183"/>
      <c r="T134" s="183"/>
      <c r="U134" s="183"/>
      <c r="V134" s="183"/>
      <c r="W134" s="183"/>
      <c r="X134" s="184"/>
      <c r="Y134" s="27"/>
      <c r="Z134" s="27"/>
      <c r="AA134" s="27"/>
      <c r="AB134" s="27"/>
      <c r="AC134" s="27"/>
      <c r="AD134" s="27"/>
      <c r="AE134" s="27"/>
      <c r="AT134" s="13" t="s">
        <v>150</v>
      </c>
      <c r="AU134" s="13" t="s">
        <v>81</v>
      </c>
    </row>
    <row r="135" spans="1:65" s="2" customFormat="1" ht="6.95" customHeight="1">
      <c r="A135" s="27"/>
      <c r="B135" s="42"/>
      <c r="C135" s="43"/>
      <c r="D135" s="43"/>
      <c r="E135" s="43"/>
      <c r="F135" s="43"/>
      <c r="G135" s="43"/>
      <c r="H135" s="43"/>
      <c r="I135" s="113"/>
      <c r="J135" s="113"/>
      <c r="K135" s="43"/>
      <c r="L135" s="43"/>
      <c r="M135" s="28"/>
      <c r="N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</row>
  </sheetData>
  <autoFilter ref="C117:L134"/>
  <mergeCells count="9">
    <mergeCell ref="E87:H87"/>
    <mergeCell ref="E108:H108"/>
    <mergeCell ref="E110:H110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S1 - Technologická část</vt:lpstr>
      <vt:lpstr>'Rekapitulace stavby'!Názvy_tisku</vt:lpstr>
      <vt:lpstr>'S1 - Technologická část'!Názvy_tisku</vt:lpstr>
      <vt:lpstr>'Rekapitulace stavby'!Oblast_tisku</vt:lpstr>
      <vt:lpstr>'S1 - Technologická část'!Oblast_tisku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Hošek Miroslav, Ing.</dc:creator>
  <cp:lastModifiedBy>Freisleben Miroslav, Ing.</cp:lastModifiedBy>
  <dcterms:created xsi:type="dcterms:W3CDTF">2020-03-13T07:34:40Z</dcterms:created>
  <dcterms:modified xsi:type="dcterms:W3CDTF">2020-04-02T04:50:34Z</dcterms:modified>
</cp:coreProperties>
</file>